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al Summary" sheetId="1" state="visible" r:id="rId3"/>
    <sheet name="Ingredients" sheetId="2" state="visible" r:id="rId4"/>
    <sheet name="Smoothie Detail" sheetId="3" state="visible" r:id="rId5"/>
    <sheet name="Egg Sandwich Detail" sheetId="4" state="visible" r:id="rId6"/>
    <sheet name="Yogurt Bowl Detail" sheetId="5" state="visible" r:id="rId7"/>
    <sheet name="Lunch Detail" sheetId="6" state="visible" r:id="rId8"/>
    <sheet name="Dinner Detail" sheetId="7" state="visible" r:id="rId9"/>
    <sheet name="Snacks Detail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<sst xmlns="http://schemas.openxmlformats.org/spreadsheetml/2006/main" count="551" uniqueCount="274">
  <si>
    <t xml:space="preserve">John's Meal Cost &amp; Nutrition Tracker</t>
  </si>
  <si>
    <t xml:space="preserve">Last updated: January 14, 2026</t>
  </si>
  <si>
    <t xml:space="preserve">BREAKFAST</t>
  </si>
  <si>
    <t xml:space="preserve">Meal</t>
  </si>
  <si>
    <t xml:space="preserve">Cost</t>
  </si>
  <si>
    <t xml:space="preserve">Calories</t>
  </si>
  <si>
    <t xml:space="preserve">Carbs (g)</t>
  </si>
  <si>
    <t xml:space="preserve">Protein (g)</t>
  </si>
  <si>
    <t xml:space="preserve">Notes</t>
  </si>
  <si>
    <t xml:space="preserve">Smoothie (Soy Milk)</t>
  </si>
  <si>
    <t xml:space="preserve">Best protein</t>
  </si>
  <si>
    <t xml:space="preserve">Smoothie (Almond Milk)</t>
  </si>
  <si>
    <t xml:space="preserve">Egg Sandwich (Bagel)</t>
  </si>
  <si>
    <t xml:space="preserve">Higher cal</t>
  </si>
  <si>
    <t xml:space="preserve">Egg Sandwich (Muffin)</t>
  </si>
  <si>
    <t xml:space="preserve">Lower carb</t>
  </si>
  <si>
    <t xml:space="preserve">Yogurt &amp; Fruit Bowl</t>
  </si>
  <si>
    <t xml:space="preserve">LUNCH</t>
  </si>
  <si>
    <t xml:space="preserve">Lunch + Cottage Cheese</t>
  </si>
  <si>
    <t xml:space="preserve">Lunch + Salmon</t>
  </si>
  <si>
    <t xml:space="preserve">Lunch + Edamame</t>
  </si>
  <si>
    <t xml:space="preserve">+Babybel</t>
  </si>
  <si>
    <t xml:space="preserve">DINNER</t>
  </si>
  <si>
    <t xml:space="preserve">Salmon + Baked Potato + Broccoli</t>
  </si>
  <si>
    <t xml:space="preserve">Salmon + Roasted Potatoes + Broccoli</t>
  </si>
  <si>
    <t xml:space="preserve">Salmon + Brown Rice + Salad</t>
  </si>
  <si>
    <t xml:space="preserve">Sheet Pan Salmon (per meal)</t>
  </si>
  <si>
    <t xml:space="preserve">Makes 2</t>
  </si>
  <si>
    <t xml:space="preserve">Salmon + Brown Rice + Broccoli</t>
  </si>
  <si>
    <t xml:space="preserve">CookUnity (reference)</t>
  </si>
  <si>
    <t xml:space="preserve">~400-600</t>
  </si>
  <si>
    <t xml:space="preserve">varies</t>
  </si>
  <si>
    <t xml:space="preserve">SNACKS</t>
  </si>
  <si>
    <t xml:space="preserve">Tea + Larabar</t>
  </si>
  <si>
    <t xml:space="preserve">Post-dinner</t>
  </si>
  <si>
    <t xml:space="preserve">Fruit + Nuts + PB</t>
  </si>
  <si>
    <t xml:space="preserve">Evening</t>
  </si>
  <si>
    <t xml:space="preserve">Daily Snacks Total</t>
  </si>
  <si>
    <t xml:space="preserve">SAMPLE DAILY TOTALS</t>
  </si>
  <si>
    <t xml:space="preserve">Day Type</t>
  </si>
  <si>
    <t xml:space="preserve">Home-Cooked Day (budget)</t>
  </si>
  <si>
    <t xml:space="preserve">Smoothie, Cottage Cheese lunch, Salmon+Potato</t>
  </si>
  <si>
    <t xml:space="preserve">Home-Cooked Day (higher)</t>
  </si>
  <si>
    <t xml:space="preserve">Smoothie, Salmon lunch, Salmon+Rice+Salad</t>
  </si>
  <si>
    <t xml:space="preserve">CookUnity Day</t>
  </si>
  <si>
    <t xml:space="preserve">Smoothie, Cottage Cheese lunch, CookUnity dinner</t>
  </si>
  <si>
    <t xml:space="preserve">Daily Savings (home vs CookUnity)</t>
  </si>
  <si>
    <t xml:space="preserve">Per day savings</t>
  </si>
  <si>
    <t xml:space="preserve">INGREDIENT MASTER LIST</t>
  </si>
  <si>
    <t xml:space="preserve">MEAL TOTALS</t>
  </si>
  <si>
    <t xml:space="preserve">Ingredient</t>
  </si>
  <si>
    <t xml:space="preserve">Price</t>
  </si>
  <si>
    <t xml:space="preserve">Package Size</t>
  </si>
  <si>
    <t xml:space="preserve">Servings/Pkg</t>
  </si>
  <si>
    <t xml:space="preserve">Cost/Serving</t>
  </si>
  <si>
    <t xml:space="preserve">Source</t>
  </si>
  <si>
    <t xml:space="preserve">Silk Soy Milk (unsweetened)</t>
  </si>
  <si>
    <t xml:space="preserve">64 oz (8 cups)</t>
  </si>
  <si>
    <t xml:space="preserve">Festival Foods</t>
  </si>
  <si>
    <t xml:space="preserve">Smoothie (Almond)</t>
  </si>
  <si>
    <t xml:space="preserve">Silk Almond Milk (unsweetened)</t>
  </si>
  <si>
    <t xml:space="preserve">Organic Girl Baby Spinach</t>
  </si>
  <si>
    <t xml:space="preserve">10 oz</t>
  </si>
  <si>
    <t xml:space="preserve">Banana</t>
  </si>
  <si>
    <t xml:space="preserve">1 banana</t>
  </si>
  <si>
    <t xml:space="preserve">Yogurt Bowl</t>
  </si>
  <si>
    <t xml:space="preserve">EE Sunshine Medley (frozen)</t>
  </si>
  <si>
    <t xml:space="preserve">48 oz (~9.7 cups)</t>
  </si>
  <si>
    <t xml:space="preserve">Lunch</t>
  </si>
  <si>
    <t xml:space="preserve">Pumpkin Seeds</t>
  </si>
  <si>
    <t xml:space="preserve">2 lbs (32 oz)</t>
  </si>
  <si>
    <t xml:space="preserve">Amazon</t>
  </si>
  <si>
    <t xml:space="preserve">Orgain Protein Powder</t>
  </si>
  <si>
    <t xml:space="preserve">2.03 lb (20 servings)</t>
  </si>
  <si>
    <t xml:space="preserve">Eggs (large)</t>
  </si>
  <si>
    <t xml:space="preserve">12 ct</t>
  </si>
  <si>
    <t xml:space="preserve">Bagel/English Muffin</t>
  </si>
  <si>
    <t xml:space="preserve">pkg</t>
  </si>
  <si>
    <t xml:space="preserve">Oikos Triple Zero Yogurt</t>
  </si>
  <si>
    <t xml:space="preserve">1 container</t>
  </si>
  <si>
    <t xml:space="preserve">Mixed Berries</t>
  </si>
  <si>
    <t xml:space="preserve">container</t>
  </si>
  <si>
    <t xml:space="preserve">Thomas Everything Bagel</t>
  </si>
  <si>
    <t xml:space="preserve">6 ct</t>
  </si>
  <si>
    <t xml:space="preserve">Thomas WW English Muffin</t>
  </si>
  <si>
    <t xml:space="preserve">Pete &amp; Gerry Eggs</t>
  </si>
  <si>
    <t xml:space="preserve">Oikos Triple Zero 32oz</t>
  </si>
  <si>
    <t xml:space="preserve">32 oz</t>
  </si>
  <si>
    <t xml:space="preserve">Driscoll Raspberries</t>
  </si>
  <si>
    <t xml:space="preserve">6 oz</t>
  </si>
  <si>
    <t xml:space="preserve">Driscoll Blackberries</t>
  </si>
  <si>
    <t xml:space="preserve">Blueberries</t>
  </si>
  <si>
    <t xml:space="preserve">12 oz</t>
  </si>
  <si>
    <t xml:space="preserve">LUNCH INGREDIENTS</t>
  </si>
  <si>
    <t xml:space="preserve">Cal Organic Rainbow Carrots</t>
  </si>
  <si>
    <t xml:space="preserve">12 oz bag</t>
  </si>
  <si>
    <t xml:space="preserve">bag</t>
  </si>
  <si>
    <t xml:space="preserve">Festival</t>
  </si>
  <si>
    <t xml:space="preserve">English Cucumber</t>
  </si>
  <si>
    <t xml:space="preserve">1 ct</t>
  </si>
  <si>
    <t xml:space="preserve">each</t>
  </si>
  <si>
    <t xml:space="preserve">Bell Pepper Yellow</t>
  </si>
  <si>
    <t xml:space="preserve">Festival (sale 2/$3)</t>
  </si>
  <si>
    <t xml:space="preserve">Bell Pepper Orange</t>
  </si>
  <si>
    <t xml:space="preserve">Bell Pepper Red</t>
  </si>
  <si>
    <t xml:space="preserve">Celery Stalk</t>
  </si>
  <si>
    <t xml:space="preserve">1 stalk</t>
  </si>
  <si>
    <t xml:space="preserve">stalk</t>
  </si>
  <si>
    <t xml:space="preserve">Water Street Spicy Hummus</t>
  </si>
  <si>
    <t xml:space="preserve">10 servings</t>
  </si>
  <si>
    <t xml:space="preserve">Wasa Whole Grain Crispbread</t>
  </si>
  <si>
    <t xml:space="preserve">9.2 oz</t>
  </si>
  <si>
    <t xml:space="preserve">20 crackers</t>
  </si>
  <si>
    <t xml:space="preserve">Kemps Cottage Cheese 4%</t>
  </si>
  <si>
    <t xml:space="preserve">22 oz</t>
  </si>
  <si>
    <t xml:space="preserve">6 servings</t>
  </si>
  <si>
    <t xml:space="preserve">Chicken of the Sea Salmon (can)</t>
  </si>
  <si>
    <t xml:space="preserve">5 oz</t>
  </si>
  <si>
    <t xml:space="preserve">1 serving</t>
  </si>
  <si>
    <t xml:space="preserve">EE Steamable Edamame</t>
  </si>
  <si>
    <t xml:space="preserve">~2.5 cups</t>
  </si>
  <si>
    <t xml:space="preserve">Mini Babybel</t>
  </si>
  <si>
    <t xml:space="preserve">12 pack</t>
  </si>
  <si>
    <t xml:space="preserve">12 cheeses</t>
  </si>
  <si>
    <t xml:space="preserve">DINNER INGREDIENTS</t>
  </si>
  <si>
    <t xml:space="preserve">No Name Salmon Filets</t>
  </si>
  <si>
    <t xml:space="preserve">2 filets (10 oz)</t>
  </si>
  <si>
    <t xml:space="preserve">2 filets</t>
  </si>
  <si>
    <t xml:space="preserve">Baby Red Potatoes</t>
  </si>
  <si>
    <t xml:space="preserve">1 lb</t>
  </si>
  <si>
    <t xml:space="preserve">~4 potatoes</t>
  </si>
  <si>
    <t xml:space="preserve">Festival (sale)</t>
  </si>
  <si>
    <t xml:space="preserve">Baking Potato</t>
  </si>
  <si>
    <t xml:space="preserve">Grain Trust Brown Rice</t>
  </si>
  <si>
    <t xml:space="preserve">3 pouches</t>
  </si>
  <si>
    <t xml:space="preserve">6 cups</t>
  </si>
  <si>
    <t xml:space="preserve">Green Giant Steamer Broccoli</t>
  </si>
  <si>
    <t xml:space="preserve">1 bag</t>
  </si>
  <si>
    <t xml:space="preserve">Broccoli Crowns</t>
  </si>
  <si>
    <t xml:space="preserve">~2 heads</t>
  </si>
  <si>
    <t xml:space="preserve">Asparagus</t>
  </si>
  <si>
    <t xml:space="preserve">1 bunch</t>
  </si>
  <si>
    <t xml:space="preserve">Organicgirl 50/50 Salad</t>
  </si>
  <si>
    <t xml:space="preserve">3.5 salads</t>
  </si>
  <si>
    <t xml:space="preserve">Odyssey Feta Crumbled</t>
  </si>
  <si>
    <t xml:space="preserve">Mezzetta Kalamata Olives</t>
  </si>
  <si>
    <t xml:space="preserve">9.5 oz</t>
  </si>
  <si>
    <t xml:space="preserve">18 servings</t>
  </si>
  <si>
    <t xml:space="preserve">Girards Greek Feta Dressing</t>
  </si>
  <si>
    <t xml:space="preserve">12 fl oz</t>
  </si>
  <si>
    <t xml:space="preserve">12 servings</t>
  </si>
  <si>
    <t xml:space="preserve">SNACK INGREDIENTS</t>
  </si>
  <si>
    <t xml:space="preserve">Loose Tea (Rooibos)</t>
  </si>
  <si>
    <t xml:space="preserve">3-3.5 oz</t>
  </si>
  <si>
    <t xml:space="preserve">~34 cups</t>
  </si>
  <si>
    <t xml:space="preserve">Telsaan/Cha Cha Tea</t>
  </si>
  <si>
    <t xml:space="preserve">Larabar</t>
  </si>
  <si>
    <t xml:space="preserve">1 bar</t>
  </si>
  <si>
    <t xml:space="preserve">Festival (4/$5 sale)</t>
  </si>
  <si>
    <t xml:space="preserve">Sugar Bee Apple</t>
  </si>
  <si>
    <t xml:space="preserve">~2 apples</t>
  </si>
  <si>
    <t xml:space="preserve">Blue Diamond Almonds</t>
  </si>
  <si>
    <t xml:space="preserve">25 oz</t>
  </si>
  <si>
    <t xml:space="preserve">25 servings</t>
  </si>
  <si>
    <t xml:space="preserve">Black Grapes</t>
  </si>
  <si>
    <t xml:space="preserve">~2 lb bag</t>
  </si>
  <si>
    <t xml:space="preserve">Pineapple Chunks</t>
  </si>
  <si>
    <t xml:space="preserve">1.25 lb</t>
  </si>
  <si>
    <t xml:space="preserve">4 servings</t>
  </si>
  <si>
    <t xml:space="preserve">Planters Peanuts (for PB)</t>
  </si>
  <si>
    <t xml:space="preserve">16 oz</t>
  </si>
  <si>
    <t xml:space="preserve">16 servings</t>
  </si>
  <si>
    <t xml:space="preserve">SMOOTHIE COST &amp; NUTRITION BREAKDOWN</t>
  </si>
  <si>
    <t xml:space="preserve">WITH SOY MILK</t>
  </si>
  <si>
    <t xml:space="preserve">Amount</t>
  </si>
  <si>
    <t xml:space="preserve">Pkg Price</t>
  </si>
  <si>
    <t xml:space="preserve">Soy Milk</t>
  </si>
  <si>
    <t xml:space="preserve">1 cup</t>
  </si>
  <si>
    <t xml:space="preserve">Baby Spinach</t>
  </si>
  <si>
    <t xml:space="preserve">1/3 container</t>
  </si>
  <si>
    <t xml:space="preserve">Sunshine Medley</t>
  </si>
  <si>
    <t xml:space="preserve">1/4 cup</t>
  </si>
  <si>
    <t xml:space="preserve">Orgain Protein</t>
  </si>
  <si>
    <t xml:space="preserve">2 scoops</t>
  </si>
  <si>
    <t xml:space="preserve">TOTAL</t>
  </si>
  <si>
    <t xml:space="preserve">WITH ALMOND MILK</t>
  </si>
  <si>
    <t xml:space="preserve">Almond Milk</t>
  </si>
  <si>
    <t xml:space="preserve">EGG SANDWICH COST &amp; NUTRITION BREAKDOWN</t>
  </si>
  <si>
    <t xml:space="preserve">WITH BAGEL</t>
  </si>
  <si>
    <t xml:space="preserve">Everything Bagel</t>
  </si>
  <si>
    <t xml:space="preserve">1 bagel</t>
  </si>
  <si>
    <t xml:space="preserve">Eggs (pasture raised)</t>
  </si>
  <si>
    <t xml:space="preserve">2 eggs</t>
  </si>
  <si>
    <t xml:space="preserve">WITH ENGLISH MUFFIN</t>
  </si>
  <si>
    <t xml:space="preserve">WW English Muffin</t>
  </si>
  <si>
    <t xml:space="preserve">1 muffin</t>
  </si>
  <si>
    <t xml:space="preserve">YOGURT BOWL COST &amp; NUTRITION BREAKDOWN</t>
  </si>
  <si>
    <t xml:space="preserve">Recipe: 170g yogurt, 12 raspberries, 6 blackberries, 85g blueberries</t>
  </si>
  <si>
    <t xml:space="preserve">Oikos Triple Zero</t>
  </si>
  <si>
    <t xml:space="preserve">170g (3/4 cup)</t>
  </si>
  <si>
    <t xml:space="preserve">Raspberries (Driscoll)</t>
  </si>
  <si>
    <t xml:space="preserve">85g (12 berries)</t>
  </si>
  <si>
    <t xml:space="preserve">Blackberries (Driscoll)</t>
  </si>
  <si>
    <t xml:space="preserve">42g (6 berries)</t>
  </si>
  <si>
    <t xml:space="preserve">85g</t>
  </si>
  <si>
    <t xml:space="preserve">LUNCH COST &amp; NUTRITION BREAKDOWN</t>
  </si>
  <si>
    <t xml:space="preserve">Base: Veggies, hummus, Wasa crispbreads + rotating protein</t>
  </si>
  <si>
    <t xml:space="preserve">LUNCH + COTTAGE CHEESE</t>
  </si>
  <si>
    <t xml:space="preserve">Carrots</t>
  </si>
  <si>
    <t xml:space="preserve">1/5 bag</t>
  </si>
  <si>
    <t xml:space="preserve">Cucumber</t>
  </si>
  <si>
    <t xml:space="preserve">2/5 cucumber</t>
  </si>
  <si>
    <t xml:space="preserve">Bell Peppers (3)</t>
  </si>
  <si>
    <t xml:space="preserve">1/5 of 3</t>
  </si>
  <si>
    <t xml:space="preserve">Celery</t>
  </si>
  <si>
    <t xml:space="preserve">1/5 stalk</t>
  </si>
  <si>
    <t xml:space="preserve">Hummus (2 oz)</t>
  </si>
  <si>
    <t xml:space="preserve">2 oz</t>
  </si>
  <si>
    <t xml:space="preserve">Wasa Crispbread</t>
  </si>
  <si>
    <t xml:space="preserve">3 crackers</t>
  </si>
  <si>
    <t xml:space="preserve">Cottage Cheese 4%</t>
  </si>
  <si>
    <t xml:space="preserve">2/3 cup</t>
  </si>
  <si>
    <t xml:space="preserve">LUNCH + SALMON</t>
  </si>
  <si>
    <t xml:space="preserve">Salmon (can)</t>
  </si>
  <si>
    <t xml:space="preserve">5 oz can</t>
  </si>
  <si>
    <t xml:space="preserve">LUNCH + EDAMAME + BABYBEL</t>
  </si>
  <si>
    <t xml:space="preserve">Edamame</t>
  </si>
  <si>
    <t xml:space="preserve">Babybel</t>
  </si>
  <si>
    <t xml:space="preserve">1 cheese</t>
  </si>
  <si>
    <t xml:space="preserve">DINNER COST &amp; NUTRITION BREAKDOWN</t>
  </si>
  <si>
    <t xml:space="preserve">Compare to CookUnity @ $12.25/meal</t>
  </si>
  <si>
    <t xml:space="preserve">SALMON + BAKED POTATO + STEAMER BROCCOLI</t>
  </si>
  <si>
    <t xml:space="preserve">Salmon Filet</t>
  </si>
  <si>
    <t xml:space="preserve">1 filet</t>
  </si>
  <si>
    <t xml:space="preserve">Baked Potato</t>
  </si>
  <si>
    <t xml:space="preserve">1 potato (~0.25lb)</t>
  </si>
  <si>
    <t xml:space="preserve">GG Steamer Broccoli</t>
  </si>
  <si>
    <t xml:space="preserve">1 bag (10oz)</t>
  </si>
  <si>
    <t xml:space="preserve">vs CookUnity ($12.25)</t>
  </si>
  <si>
    <t xml:space="preserve">SALMON + ROASTED RED POTATOES + STEAMER BROCCOLI</t>
  </si>
  <si>
    <t xml:space="preserve">Red Potatoes</t>
  </si>
  <si>
    <t xml:space="preserve">8 potatoes (~2lb)</t>
  </si>
  <si>
    <t xml:space="preserve">SALMON + BROWN RICE + SALAD</t>
  </si>
  <si>
    <t xml:space="preserve">Brown Rice</t>
  </si>
  <si>
    <t xml:space="preserve">1 cup (1/2 pouch)</t>
  </si>
  <si>
    <t xml:space="preserve">Organicgirl 50/50</t>
  </si>
  <si>
    <t xml:space="preserve">1/3.5 container</t>
  </si>
  <si>
    <t xml:space="preserve">Feta Crumbled</t>
  </si>
  <si>
    <t xml:space="preserve">0.5 oz</t>
  </si>
  <si>
    <t xml:space="preserve">Kalamata Olives</t>
  </si>
  <si>
    <t xml:space="preserve">6 olives</t>
  </si>
  <si>
    <t xml:space="preserve">Girards Dressing</t>
  </si>
  <si>
    <t xml:space="preserve">2 tbsp</t>
  </si>
  <si>
    <t xml:space="preserve">Bell Pepper</t>
  </si>
  <si>
    <t xml:space="preserve">some</t>
  </si>
  <si>
    <t xml:space="preserve">SHEET PAN SALMON + RED POTATOES + ASPARAGUS (MAKES 2 MEALS)</t>
  </si>
  <si>
    <t xml:space="preserve">Salmon Filets</t>
  </si>
  <si>
    <t xml:space="preserve">2 filets (1 pkg)</t>
  </si>
  <si>
    <t xml:space="preserve">1 bunch (1 lb)</t>
  </si>
  <si>
    <t xml:space="preserve">BATCH TOTAL (2 meals)</t>
  </si>
  <si>
    <t xml:space="preserve">PER MEAL</t>
  </si>
  <si>
    <t xml:space="preserve">SALMON + BROWN RICE + STEAMER BROCCOLI</t>
  </si>
  <si>
    <t xml:space="preserve">SNACKS COST &amp; NUTRITION BREAKDOWN</t>
  </si>
  <si>
    <t xml:space="preserve">POST-DINNER SNACK: TEA + LARABAR</t>
  </si>
  <si>
    <t xml:space="preserve">1 cup (~2.5g)</t>
  </si>
  <si>
    <t xml:space="preserve">EVENING SNACK: FRUIT + NUTS + PB</t>
  </si>
  <si>
    <t xml:space="preserve">1 apple (~0.5 lb)</t>
  </si>
  <si>
    <t xml:space="preserve">1 oz</t>
  </si>
  <si>
    <t xml:space="preserve">Grapes</t>
  </si>
  <si>
    <t xml:space="preserve">~20 grapes</t>
  </si>
  <si>
    <t xml:space="preserve">1/4 container</t>
  </si>
  <si>
    <t xml:space="preserve">Homemade Peanut Butter</t>
  </si>
  <si>
    <t xml:space="preserve">2 tbsp (~1 oz peanuts)</t>
  </si>
  <si>
    <t xml:space="preserve">DAILY SNACKS TOTAL (both snacks)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</si>
</sst>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\$#,##0.00"/>
    <numFmt numFmtId="167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i val="true"/>
      <sz val="10"/>
      <color rgb="FF666666"/>
      <name val="Cambria"/>
      <family val="0"/>
      <charset val="1"/>
    </font>
    <font>
      <b val="true"/>
      <sz val="12"/>
      <name val="Cambria"/>
      <family val="0"/>
      <charset val="1"/>
    </font>
    <font>
      <sz val="11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006400"/>
      <name val="Cambria"/>
      <family val="0"/>
      <charset val="1"/>
    </font>
    <font>
      <b val="true"/>
      <sz val="14"/>
      <name val="Cambria"/>
      <family val="0"/>
      <charset val="1"/>
    </font>
    <font>
      <i val="true"/>
      <sz val="11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59D"/>
        <bgColor rgb="FFFFECB3"/>
      </patternFill>
    </fill>
    <fill>
      <patternFill patternType="solid">
        <fgColor rgb="FF2E7D32"/>
        <bgColor rgb="FF006400"/>
      </patternFill>
    </fill>
    <fill>
      <patternFill patternType="solid">
        <fgColor rgb="FFE8F5E9"/>
        <bgColor rgb="FFFFFFFF"/>
      </patternFill>
    </fill>
    <fill>
      <patternFill patternType="solid">
        <fgColor rgb="FFFFECB3"/>
        <bgColor rgb="FFFFF59D"/>
      </patternFill>
    </fill>
    <fill>
      <patternFill patternType="solid">
        <fgColor rgb="FFC8E6C9"/>
        <bgColor rgb="FFE8F5E9"/>
      </patternFill>
    </fill>
    <fill>
      <patternFill patternType="solid">
        <fgColor rgb="FF81C784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CB3"/>
      <rgbColor rgb="FFE8F5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8E6C9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81C784"/>
      <rgbColor rgb="FF003366"/>
      <rgbColor rgb="FF2E7D32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3" min="2" style="1" width="10"/>
    <col collapsed="false" customWidth="true" hidden="false" outlineLevel="0" max="6" min="4" style="1" width="12"/>
    <col collapsed="false" customWidth="true" hidden="false" outlineLevel="0" max="7" min="7" style="1" width="25"/>
  </cols>
  <sheetData>
    <row r="1" customFormat="false" ht="19.5" hidden="false" customHeight="tru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5"/>
    </row>
    <row r="4" customFormat="false" ht="15" hidden="false" customHeight="true" outlineLevel="0" collapsed="false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/>
    </row>
    <row r="5" customFormat="false" ht="15" hidden="false" customHeight="true" outlineLevel="0" collapsed="false">
      <c r="A5" s="8" t="s">
        <v>9</v>
      </c>
      <c r="B5" s="9" t="n">
        <f aca="false">'Smoothie Detail'!D11</f>
        <v>6.65468664089347</v>
      </c>
      <c r="C5" s="10" t="n">
        <f aca="false">'Smoothie Detail'!E11</f>
        <v>590</v>
      </c>
      <c r="D5" s="10" t="n">
        <f aca="false">'Smoothie Detail'!F11</f>
        <v>67</v>
      </c>
      <c r="E5" s="10" t="n">
        <f aca="false">'Smoothie Detail'!G11</f>
        <v>41</v>
      </c>
      <c r="F5" s="10" t="s">
        <v>10</v>
      </c>
      <c r="G5" s="5"/>
    </row>
    <row r="6" customFormat="false" ht="15" hidden="false" customHeight="true" outlineLevel="0" collapsed="false">
      <c r="A6" s="8" t="s">
        <v>11</v>
      </c>
      <c r="B6" s="9" t="n">
        <f aca="false">'Smoothie Detail'!D21</f>
        <v>6.61718664089347</v>
      </c>
      <c r="C6" s="10" t="n">
        <f aca="false">'Smoothie Detail'!E21</f>
        <v>540</v>
      </c>
      <c r="D6" s="10" t="n">
        <f aca="false">'Smoothie Detail'!F21</f>
        <v>64</v>
      </c>
      <c r="E6" s="10" t="n">
        <f aca="false">'Smoothie Detail'!G21</f>
        <v>35</v>
      </c>
      <c r="F6" s="10"/>
      <c r="G6" s="5"/>
    </row>
    <row r="7" customFormat="false" ht="15" hidden="false" customHeight="true" outlineLevel="0" collapsed="false">
      <c r="A7" s="8" t="s">
        <v>12</v>
      </c>
      <c r="B7" s="9" t="n">
        <f aca="false">'Egg Sandwich Detail'!D7</f>
        <v>2.24666666666667</v>
      </c>
      <c r="C7" s="10" t="n">
        <f aca="false">'Egg Sandwich Detail'!E7</f>
        <v>430</v>
      </c>
      <c r="D7" s="10" t="n">
        <f aca="false">'Egg Sandwich Detail'!F7</f>
        <v>52</v>
      </c>
      <c r="E7" s="10" t="n">
        <f aca="false">'Egg Sandwich Detail'!G7</f>
        <v>22</v>
      </c>
      <c r="F7" s="10" t="s">
        <v>13</v>
      </c>
      <c r="G7" s="5"/>
    </row>
    <row r="8" customFormat="false" ht="15" hidden="false" customHeight="true" outlineLevel="0" collapsed="false">
      <c r="A8" s="8" t="s">
        <v>14</v>
      </c>
      <c r="B8" s="9" t="n">
        <f aca="false">'Egg Sandwich Detail'!D13</f>
        <v>2.24666666666667</v>
      </c>
      <c r="C8" s="10" t="n">
        <f aca="false">'Egg Sandwich Detail'!E13</f>
        <v>260</v>
      </c>
      <c r="D8" s="10" t="n">
        <f aca="false">'Egg Sandwich Detail'!F13</f>
        <v>23</v>
      </c>
      <c r="E8" s="10" t="n">
        <f aca="false">'Egg Sandwich Detail'!G13</f>
        <v>17</v>
      </c>
      <c r="F8" s="10" t="s">
        <v>15</v>
      </c>
      <c r="G8" s="5"/>
    </row>
    <row r="9" customFormat="false" ht="15" hidden="false" customHeight="true" outlineLevel="0" collapsed="false">
      <c r="A9" s="8" t="s">
        <v>16</v>
      </c>
      <c r="B9" s="9" t="n">
        <f aca="false">'Yogurt Bowl Detail'!D9</f>
        <v>5.763</v>
      </c>
      <c r="C9" s="10" t="n">
        <f aca="false">'Yogurt Bowl Detail'!E9</f>
        <v>211</v>
      </c>
      <c r="D9" s="10" t="n">
        <f aca="false">'Yogurt Bowl Detail'!F9</f>
        <v>34</v>
      </c>
      <c r="E9" s="10" t="n">
        <f aca="false">'Yogurt Bowl Detail'!G9</f>
        <v>20</v>
      </c>
      <c r="F9" s="10"/>
      <c r="G9" s="5"/>
    </row>
    <row r="10" customFormat="false" ht="15" hidden="false" customHeight="tru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true" outlineLevel="0" collapsed="false">
      <c r="A11" s="4" t="s">
        <v>17</v>
      </c>
      <c r="B11" s="4"/>
      <c r="C11" s="4"/>
      <c r="D11" s="4"/>
      <c r="E11" s="4"/>
      <c r="F11" s="4"/>
      <c r="G11" s="5"/>
    </row>
    <row r="12" customFormat="false" ht="15" hidden="false" customHeight="true" outlineLevel="0" collapsed="false">
      <c r="A12" s="6" t="s">
        <v>3</v>
      </c>
      <c r="B12" s="6" t="s">
        <v>4</v>
      </c>
      <c r="C12" s="6" t="s">
        <v>5</v>
      </c>
      <c r="D12" s="6" t="s">
        <v>6</v>
      </c>
      <c r="E12" s="6" t="s">
        <v>7</v>
      </c>
      <c r="F12" s="6" t="s">
        <v>8</v>
      </c>
      <c r="G12" s="5"/>
    </row>
    <row r="13" customFormat="false" ht="15" hidden="false" customHeight="true" outlineLevel="0" collapsed="false">
      <c r="A13" s="8" t="s">
        <v>18</v>
      </c>
      <c r="B13" s="9" t="n">
        <f aca="false">'Lunch Detail'!D13</f>
        <v>4.74778333333333</v>
      </c>
      <c r="C13" s="10" t="n">
        <f aca="false">'Lunch Detail'!E13</f>
        <v>411</v>
      </c>
      <c r="D13" s="10" t="n">
        <f aca="false">'Lunch Detail'!F13</f>
        <v>53</v>
      </c>
      <c r="E13" s="10" t="n">
        <f aca="false">'Lunch Detail'!G13</f>
        <v>23</v>
      </c>
      <c r="F13" s="10"/>
      <c r="G13" s="5"/>
    </row>
    <row r="14" customFormat="false" ht="15" hidden="false" customHeight="true" outlineLevel="0" collapsed="false">
      <c r="A14" s="8" t="s">
        <v>19</v>
      </c>
      <c r="B14" s="9" t="n">
        <f aca="false">'Lunch Detail'!D24</f>
        <v>6.8085</v>
      </c>
      <c r="C14" s="10" t="n">
        <f aca="false">'Lunch Detail'!E24</f>
        <v>364</v>
      </c>
      <c r="D14" s="10" t="n">
        <f aca="false">'Lunch Detail'!F24</f>
        <v>46</v>
      </c>
      <c r="E14" s="10" t="n">
        <f aca="false">'Lunch Detail'!G24</f>
        <v>28</v>
      </c>
      <c r="F14" s="10"/>
      <c r="G14" s="5"/>
    </row>
    <row r="15" customFormat="false" ht="15" hidden="false" customHeight="true" outlineLevel="0" collapsed="false">
      <c r="A15" s="8" t="s">
        <v>20</v>
      </c>
      <c r="B15" s="9" t="n">
        <f aca="false">'Lunch Detail'!D36</f>
        <v>7.25766666666667</v>
      </c>
      <c r="C15" s="10" t="n">
        <f aca="false">'Lunch Detail'!E36</f>
        <v>522</v>
      </c>
      <c r="D15" s="10" t="n">
        <f aca="false">'Lunch Detail'!F36</f>
        <v>60</v>
      </c>
      <c r="E15" s="10" t="n">
        <f aca="false">'Lunch Detail'!G36</f>
        <v>28</v>
      </c>
      <c r="F15" s="10" t="s">
        <v>21</v>
      </c>
      <c r="G15" s="5"/>
    </row>
    <row r="16" customFormat="false" ht="15" hidden="false" customHeight="tru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true" outlineLevel="0" collapsed="false">
      <c r="A17" s="4" t="s">
        <v>22</v>
      </c>
      <c r="B17" s="4"/>
      <c r="C17" s="4"/>
      <c r="D17" s="4"/>
      <c r="E17" s="4"/>
      <c r="F17" s="4"/>
      <c r="G17" s="5"/>
    </row>
    <row r="18" customFormat="false" ht="15" hidden="false" customHeight="true" outlineLevel="0" collapsed="false">
      <c r="A18" s="6" t="s">
        <v>3</v>
      </c>
      <c r="B18" s="6" t="s">
        <v>4</v>
      </c>
      <c r="C18" s="6" t="s">
        <v>5</v>
      </c>
      <c r="D18" s="6" t="s">
        <v>6</v>
      </c>
      <c r="E18" s="6" t="s">
        <v>7</v>
      </c>
      <c r="F18" s="6" t="s">
        <v>8</v>
      </c>
      <c r="G18" s="5"/>
    </row>
    <row r="19" customFormat="false" ht="15" hidden="false" customHeight="true" outlineLevel="0" collapsed="false">
      <c r="A19" s="8" t="s">
        <v>23</v>
      </c>
      <c r="B19" s="9" t="n">
        <f aca="false">'Dinner Detail'!D9</f>
        <v>10.4825</v>
      </c>
      <c r="C19" s="10" t="n">
        <f aca="false">'Dinner Detail'!E9</f>
        <v>505</v>
      </c>
      <c r="D19" s="10" t="n">
        <f aca="false">'Dinner Detail'!F9</f>
        <v>50</v>
      </c>
      <c r="E19" s="10" t="n">
        <f aca="false">'Dinner Detail'!G9</f>
        <v>36</v>
      </c>
      <c r="F19" s="10"/>
      <c r="G19" s="5"/>
    </row>
    <row r="20" customFormat="false" ht="15" hidden="false" customHeight="true" outlineLevel="0" collapsed="false">
      <c r="A20" s="8" t="s">
        <v>24</v>
      </c>
      <c r="B20" s="9" t="n">
        <f aca="false">'Dinner Detail'!D17</f>
        <v>11.215</v>
      </c>
      <c r="C20" s="10" t="n">
        <f aca="false">'Dinner Detail'!E17</f>
        <v>905</v>
      </c>
      <c r="D20" s="10" t="n">
        <f aca="false">'Dinner Detail'!F17</f>
        <v>141</v>
      </c>
      <c r="E20" s="10" t="n">
        <f aca="false">'Dinner Detail'!G17</f>
        <v>44</v>
      </c>
      <c r="F20" s="10"/>
      <c r="G20" s="5"/>
    </row>
    <row r="21" customFormat="false" ht="15" hidden="false" customHeight="true" outlineLevel="0" collapsed="false">
      <c r="A21" s="8" t="s">
        <v>25</v>
      </c>
      <c r="B21" s="9" t="n">
        <f aca="false">'Dinner Detail'!D30</f>
        <v>11.2189285714286</v>
      </c>
      <c r="C21" s="10" t="n">
        <f aca="false">'Dinner Detail'!E30</f>
        <v>666</v>
      </c>
      <c r="D21" s="10" t="n">
        <f aca="false">'Dinner Detail'!F30</f>
        <v>53</v>
      </c>
      <c r="E21" s="10" t="n">
        <f aca="false">'Dinner Detail'!G30</f>
        <v>32</v>
      </c>
      <c r="F21" s="10"/>
    </row>
    <row r="22" customFormat="false" ht="15" hidden="false" customHeight="true" outlineLevel="0" collapsed="false">
      <c r="A22" s="8" t="s">
        <v>26</v>
      </c>
      <c r="B22" s="9" t="n">
        <f aca="false">'Dinner Detail'!D38</f>
        <v>9.98</v>
      </c>
      <c r="C22" s="10" t="n">
        <f aca="false">'Dinner Detail'!E38</f>
        <v>570</v>
      </c>
      <c r="D22" s="10" t="n">
        <f aca="false">'Dinner Detail'!F38</f>
        <v>69</v>
      </c>
      <c r="E22" s="10" t="n">
        <f aca="false">'Dinner Detail'!G38</f>
        <v>31</v>
      </c>
      <c r="F22" s="10" t="s">
        <v>27</v>
      </c>
    </row>
    <row r="23" customFormat="false" ht="15" hidden="false" customHeight="true" outlineLevel="0" collapsed="false">
      <c r="A23" s="8" t="s">
        <v>28</v>
      </c>
      <c r="B23" s="9" t="n">
        <f aca="false">'Dinner Detail'!D46</f>
        <v>11.45</v>
      </c>
      <c r="C23" s="10" t="n">
        <f aca="false">'Dinner Detail'!E46</f>
        <v>545</v>
      </c>
      <c r="D23" s="10" t="n">
        <f aca="false">'Dinner Detail'!F46</f>
        <v>56</v>
      </c>
      <c r="E23" s="10" t="n">
        <f aca="false">'Dinner Detail'!G46</f>
        <v>37</v>
      </c>
      <c r="F23" s="10"/>
    </row>
    <row r="24" customFormat="false" ht="15" hidden="false" customHeight="true" outlineLevel="0" collapsed="false">
      <c r="A24" s="11" t="s">
        <v>29</v>
      </c>
      <c r="B24" s="12" t="n">
        <v>12.25</v>
      </c>
      <c r="C24" s="13" t="s">
        <v>30</v>
      </c>
      <c r="D24" s="13" t="s">
        <v>31</v>
      </c>
      <c r="E24" s="13" t="s">
        <v>31</v>
      </c>
      <c r="F24" s="14"/>
    </row>
    <row r="26" customFormat="false" ht="15" hidden="false" customHeight="true" outlineLevel="0" collapsed="false">
      <c r="A26" s="15" t="s">
        <v>32</v>
      </c>
      <c r="B26" s="15"/>
      <c r="C26" s="15"/>
      <c r="D26" s="15"/>
      <c r="E26" s="15"/>
      <c r="F26" s="15"/>
    </row>
    <row r="27" customFormat="false" ht="15" hidden="false" customHeight="true" outlineLevel="0" collapsed="false">
      <c r="A27" s="6" t="s">
        <v>3</v>
      </c>
      <c r="B27" s="6" t="s">
        <v>4</v>
      </c>
      <c r="C27" s="6" t="s">
        <v>5</v>
      </c>
      <c r="D27" s="6" t="s">
        <v>6</v>
      </c>
      <c r="E27" s="6" t="s">
        <v>7</v>
      </c>
      <c r="F27" s="6" t="s">
        <v>8</v>
      </c>
    </row>
    <row r="28" customFormat="false" ht="15" hidden="false" customHeight="true" outlineLevel="0" collapsed="false">
      <c r="A28" s="16" t="s">
        <v>33</v>
      </c>
      <c r="B28" s="17" t="n">
        <f aca="false">'Snacks Detail'!D7</f>
        <v>1.60294117647059</v>
      </c>
      <c r="C28" s="14" t="n">
        <f aca="false">'Snacks Detail'!E7</f>
        <v>220</v>
      </c>
      <c r="D28" s="14" t="n">
        <f aca="false">'Snacks Detail'!F7</f>
        <v>25</v>
      </c>
      <c r="E28" s="14" t="n">
        <f aca="false">'Snacks Detail'!G7</f>
        <v>4</v>
      </c>
      <c r="F28" s="14" t="s">
        <v>34</v>
      </c>
    </row>
    <row r="29" customFormat="false" ht="15" hidden="false" customHeight="true" outlineLevel="0" collapsed="false">
      <c r="A29" s="16" t="s">
        <v>35</v>
      </c>
      <c r="B29" s="17" t="n">
        <f aca="false">'Snacks Detail'!D16</f>
        <v>4.6186</v>
      </c>
      <c r="C29" s="14" t="n">
        <f aca="false">'Snacks Detail'!E16</f>
        <v>505</v>
      </c>
      <c r="D29" s="14" t="n">
        <f aca="false">'Snacks Detail'!F16</f>
        <v>53</v>
      </c>
      <c r="E29" s="14" t="n">
        <f aca="false">'Snacks Detail'!G16</f>
        <v>13</v>
      </c>
      <c r="F29" s="14" t="s">
        <v>36</v>
      </c>
    </row>
    <row r="30" customFormat="false" ht="15" hidden="false" customHeight="true" outlineLevel="0" collapsed="false">
      <c r="A30" s="18" t="s">
        <v>37</v>
      </c>
      <c r="B30" s="19" t="n">
        <f aca="false">'Snacks Detail'!D18</f>
        <v>6.22154117647059</v>
      </c>
      <c r="C30" s="20" t="n">
        <f aca="false">'Snacks Detail'!E18</f>
        <v>725</v>
      </c>
      <c r="D30" s="20" t="n">
        <f aca="false">'Snacks Detail'!F18</f>
        <v>78</v>
      </c>
      <c r="E30" s="20" t="n">
        <f aca="false">'Snacks Detail'!G18</f>
        <v>17</v>
      </c>
      <c r="F30" s="14"/>
    </row>
    <row r="32" customFormat="false" ht="15" hidden="false" customHeight="false" outlineLevel="0" collapsed="false">
      <c r="A32" s="21" t="s">
        <v>38</v>
      </c>
      <c r="B32" s="21"/>
      <c r="C32" s="21"/>
      <c r="D32" s="21"/>
      <c r="E32" s="21"/>
      <c r="F32" s="21"/>
    </row>
    <row r="33" customFormat="false" ht="15" hidden="false" customHeight="false" outlineLevel="0" collapsed="false">
      <c r="A33" s="6" t="s">
        <v>39</v>
      </c>
      <c r="B33" s="6" t="s">
        <v>4</v>
      </c>
      <c r="C33" s="6" t="s">
        <v>5</v>
      </c>
      <c r="D33" s="6" t="s">
        <v>6</v>
      </c>
      <c r="E33" s="6" t="s">
        <v>7</v>
      </c>
      <c r="F33" s="6" t="s">
        <v>8</v>
      </c>
    </row>
    <row r="34" customFormat="false" ht="15" hidden="false" customHeight="false" outlineLevel="0" collapsed="false">
      <c r="A34" s="16" t="s">
        <v>40</v>
      </c>
      <c r="B34" s="17" t="n">
        <f aca="false">B5+B13+B19+B30</f>
        <v>28.1065111506974</v>
      </c>
      <c r="C34" s="14" t="n">
        <f aca="false">C5+C13+C19+C30</f>
        <v>2231</v>
      </c>
      <c r="D34" s="14" t="n">
        <f aca="false">D5+D13+D19+D30</f>
        <v>248</v>
      </c>
      <c r="E34" s="14" t="n">
        <f aca="false">E5+E13+E19+E30</f>
        <v>117</v>
      </c>
      <c r="F34" s="14" t="s">
        <v>41</v>
      </c>
    </row>
    <row r="35" customFormat="false" ht="15" hidden="false" customHeight="false" outlineLevel="0" collapsed="false">
      <c r="A35" s="16" t="s">
        <v>42</v>
      </c>
      <c r="B35" s="17" t="n">
        <f aca="false">B5+B14+B21+B30</f>
        <v>30.9036563887926</v>
      </c>
      <c r="C35" s="14" t="n">
        <f aca="false">C5+C14+C21+C30</f>
        <v>2345</v>
      </c>
      <c r="D35" s="14" t="n">
        <f aca="false">D5+D14+D21+D30</f>
        <v>244</v>
      </c>
      <c r="E35" s="14" t="n">
        <f aca="false">E5+E14+E21+E30</f>
        <v>118</v>
      </c>
      <c r="F35" s="14" t="s">
        <v>43</v>
      </c>
    </row>
    <row r="36" customFormat="false" ht="15" hidden="false" customHeight="false" outlineLevel="0" collapsed="false">
      <c r="A36" s="16" t="s">
        <v>44</v>
      </c>
      <c r="B36" s="22" t="n">
        <f aca="false">B5+B13+12.25+B30</f>
        <v>29.8740111506974</v>
      </c>
      <c r="C36" s="14" t="n">
        <f aca="false">C5+C13+500+C30</f>
        <v>2226</v>
      </c>
      <c r="D36" s="14" t="n">
        <f aca="false">D5+D13+50+D30</f>
        <v>248</v>
      </c>
      <c r="E36" s="14" t="n">
        <f aca="false">E5+E13+30+E30</f>
        <v>111</v>
      </c>
      <c r="F36" s="14" t="s">
        <v>45</v>
      </c>
    </row>
    <row r="37" customFormat="false" ht="15" hidden="false" customHeight="false" outlineLevel="0" collapsed="false">
      <c r="A37" s="23" t="s">
        <v>46</v>
      </c>
      <c r="B37" s="24" t="n">
        <f aca="false">B36-B34</f>
        <v>1.7675</v>
      </c>
      <c r="C37" s="14"/>
      <c r="D37" s="14"/>
      <c r="E37" s="14"/>
      <c r="F37" s="14" t="s">
        <v>47</v>
      </c>
    </row>
  </sheetData>
  <mergeCells count="6">
    <mergeCell ref="A1:E1"/>
    <mergeCell ref="A3:F3"/>
    <mergeCell ref="A11:F11"/>
    <mergeCell ref="A17:F17"/>
    <mergeCell ref="A26:F26"/>
    <mergeCell ref="A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0"/>
    <col collapsed="false" customWidth="true" hidden="false" outlineLevel="0" max="3" min="3" style="1" width="20"/>
    <col collapsed="false" customWidth="true" hidden="false" outlineLevel="0" max="5" min="4" style="1" width="14"/>
    <col collapsed="false" customWidth="true" hidden="false" outlineLevel="0" max="6" min="6" style="1" width="15"/>
    <col collapsed="false" customWidth="true" hidden="false" outlineLevel="0" max="7" min="7" style="1" width="22"/>
    <col collapsed="false" customWidth="true" hidden="false" outlineLevel="0" max="8" min="8" style="1" width="12"/>
    <col collapsed="false" customWidth="true" hidden="false" outlineLevel="0" max="9" min="9" style="1" width="10"/>
    <col collapsed="false" customWidth="true" hidden="false" outlineLevel="0" max="10" min="10" style="1" width="12"/>
  </cols>
  <sheetData>
    <row r="1" customFormat="false" ht="17.25" hidden="false" customHeight="true" outlineLevel="0" collapsed="false">
      <c r="A1" s="25" t="s">
        <v>48</v>
      </c>
      <c r="B1" s="25"/>
      <c r="C1" s="25"/>
      <c r="D1" s="25"/>
      <c r="E1" s="25"/>
      <c r="F1" s="25"/>
      <c r="G1" s="26" t="s">
        <v>49</v>
      </c>
    </row>
    <row r="2" customFormat="false" ht="15" hidden="false" customHeight="true" outlineLevel="0" collapsed="false">
      <c r="A2" s="27" t="s">
        <v>50</v>
      </c>
      <c r="B2" s="27" t="s">
        <v>51</v>
      </c>
      <c r="C2" s="27" t="s">
        <v>52</v>
      </c>
      <c r="D2" s="27" t="s">
        <v>53</v>
      </c>
      <c r="E2" s="27" t="s">
        <v>54</v>
      </c>
      <c r="F2" s="27" t="s">
        <v>55</v>
      </c>
      <c r="G2" s="27" t="s">
        <v>3</v>
      </c>
      <c r="H2" s="28" t="n">
        <f aca="false">'Smoothie Detail'!D11</f>
        <v>6.65468664089347</v>
      </c>
      <c r="I2" s="27" t="n">
        <f aca="false">'Smoothie Detail'!E11</f>
        <v>590</v>
      </c>
      <c r="J2" s="27" t="n">
        <f aca="false">'Smoothie Detail'!F11</f>
        <v>67</v>
      </c>
    </row>
    <row r="3" customFormat="false" ht="15" hidden="false" customHeight="true" outlineLevel="0" collapsed="false">
      <c r="A3" s="29" t="s">
        <v>56</v>
      </c>
      <c r="B3" s="30" t="n">
        <v>4.79</v>
      </c>
      <c r="C3" s="29" t="s">
        <v>57</v>
      </c>
      <c r="D3" s="29" t="n">
        <v>8</v>
      </c>
      <c r="E3" s="30" t="n">
        <f aca="false">B3/D3</f>
        <v>0.59875</v>
      </c>
      <c r="F3" s="29" t="s">
        <v>58</v>
      </c>
      <c r="G3" s="1" t="s">
        <v>59</v>
      </c>
      <c r="H3" s="31" t="n">
        <f aca="false">'Smoothie Detail'!D21</f>
        <v>6.61718664089347</v>
      </c>
      <c r="I3" s="1" t="n">
        <f aca="false">'Smoothie Detail'!E21</f>
        <v>540</v>
      </c>
      <c r="J3" s="1" t="n">
        <f aca="false">'Smoothie Detail'!F21</f>
        <v>64</v>
      </c>
    </row>
    <row r="4" customFormat="false" ht="15" hidden="false" customHeight="true" outlineLevel="0" collapsed="false">
      <c r="A4" s="29" t="s">
        <v>60</v>
      </c>
      <c r="B4" s="30" t="n">
        <v>4.49</v>
      </c>
      <c r="C4" s="29" t="s">
        <v>57</v>
      </c>
      <c r="D4" s="29" t="n">
        <v>8</v>
      </c>
      <c r="E4" s="30" t="n">
        <f aca="false">B4/D4</f>
        <v>0.56125</v>
      </c>
      <c r="F4" s="29" t="s">
        <v>58</v>
      </c>
      <c r="G4" s="1" t="s">
        <v>12</v>
      </c>
      <c r="H4" s="31" t="n">
        <f aca="false">'Egg Sandwich Detail'!D7</f>
        <v>2.24666666666667</v>
      </c>
      <c r="I4" s="1" t="n">
        <f aca="false">'Egg Sandwich Detail'!E7</f>
        <v>430</v>
      </c>
      <c r="J4" s="1" t="n">
        <f aca="false">'Egg Sandwich Detail'!F7</f>
        <v>52</v>
      </c>
    </row>
    <row r="5" customFormat="false" ht="15" hidden="false" customHeight="true" outlineLevel="0" collapsed="false">
      <c r="A5" s="29" t="s">
        <v>61</v>
      </c>
      <c r="B5" s="30" t="n">
        <v>5.99</v>
      </c>
      <c r="C5" s="29" t="s">
        <v>62</v>
      </c>
      <c r="D5" s="29" t="n">
        <v>3</v>
      </c>
      <c r="E5" s="30" t="n">
        <f aca="false">B5/D5</f>
        <v>1.99666666666667</v>
      </c>
      <c r="F5" s="29" t="s">
        <v>58</v>
      </c>
      <c r="G5" s="1" t="s">
        <v>14</v>
      </c>
      <c r="H5" s="31" t="n">
        <f aca="false">'Egg Sandwich Detail'!D13</f>
        <v>2.24666666666667</v>
      </c>
      <c r="I5" s="1" t="n">
        <f aca="false">'Egg Sandwich Detail'!E13</f>
        <v>260</v>
      </c>
      <c r="J5" s="1" t="n">
        <f aca="false">'Egg Sandwich Detail'!F13</f>
        <v>23</v>
      </c>
    </row>
    <row r="6" customFormat="false" ht="15" hidden="false" customHeight="true" outlineLevel="0" collapsed="false">
      <c r="A6" s="29" t="s">
        <v>63</v>
      </c>
      <c r="B6" s="30" t="n">
        <v>0.55</v>
      </c>
      <c r="C6" s="29" t="s">
        <v>64</v>
      </c>
      <c r="D6" s="29" t="n">
        <v>1</v>
      </c>
      <c r="E6" s="30" t="n">
        <f aca="false">B6/D6</f>
        <v>0.55</v>
      </c>
      <c r="F6" s="29" t="s">
        <v>58</v>
      </c>
      <c r="G6" s="1" t="s">
        <v>65</v>
      </c>
      <c r="H6" s="1" t="n">
        <v>0</v>
      </c>
      <c r="I6" s="1" t="n">
        <v>0</v>
      </c>
      <c r="J6" s="1" t="n">
        <v>0</v>
      </c>
    </row>
    <row r="7" customFormat="false" ht="15" hidden="false" customHeight="true" outlineLevel="0" collapsed="false">
      <c r="A7" s="29" t="s">
        <v>66</v>
      </c>
      <c r="B7" s="30" t="n">
        <v>11.99</v>
      </c>
      <c r="C7" s="29" t="s">
        <v>67</v>
      </c>
      <c r="D7" s="29" t="n">
        <v>9.7</v>
      </c>
      <c r="E7" s="30" t="n">
        <f aca="false">B7/D7</f>
        <v>1.2360824742268</v>
      </c>
      <c r="F7" s="29" t="s">
        <v>58</v>
      </c>
      <c r="G7" s="1" t="s">
        <v>68</v>
      </c>
    </row>
    <row r="8" customFormat="false" ht="15" hidden="false" customHeight="true" outlineLevel="0" collapsed="false">
      <c r="A8" s="29" t="s">
        <v>69</v>
      </c>
      <c r="B8" s="30" t="n">
        <v>19.99</v>
      </c>
      <c r="C8" s="29" t="s">
        <v>70</v>
      </c>
      <c r="D8" s="29" t="n">
        <v>32</v>
      </c>
      <c r="E8" s="30" t="n">
        <f aca="false">B8/D8</f>
        <v>0.6246875</v>
      </c>
      <c r="F8" s="29" t="s">
        <v>71</v>
      </c>
    </row>
    <row r="9" customFormat="false" ht="15" hidden="false" customHeight="true" outlineLevel="0" collapsed="false">
      <c r="A9" s="29" t="s">
        <v>72</v>
      </c>
      <c r="B9" s="30" t="n">
        <v>32.97</v>
      </c>
      <c r="C9" s="29" t="s">
        <v>73</v>
      </c>
      <c r="D9" s="29" t="n">
        <v>20</v>
      </c>
      <c r="E9" s="30" t="n">
        <f aca="false">B9/D9</f>
        <v>1.6485</v>
      </c>
      <c r="F9" s="29" t="s">
        <v>71</v>
      </c>
    </row>
    <row r="10" customFormat="false" ht="15" hidden="false" customHeight="true" outlineLevel="0" collapsed="false">
      <c r="A10" s="29" t="s">
        <v>74</v>
      </c>
      <c r="B10" s="30" t="n">
        <v>0</v>
      </c>
      <c r="C10" s="29" t="s">
        <v>75</v>
      </c>
      <c r="D10" s="29" t="n">
        <v>12</v>
      </c>
      <c r="E10" s="30" t="n">
        <f aca="false">B10/D10</f>
        <v>0</v>
      </c>
      <c r="F10" s="29" t="s">
        <v>58</v>
      </c>
    </row>
    <row r="11" customFormat="false" ht="15" hidden="false" customHeight="true" outlineLevel="0" collapsed="false">
      <c r="A11" s="29" t="s">
        <v>76</v>
      </c>
      <c r="B11" s="30" t="n">
        <v>0</v>
      </c>
      <c r="C11" s="29" t="s">
        <v>77</v>
      </c>
      <c r="D11" s="29" t="n">
        <v>1</v>
      </c>
      <c r="E11" s="30" t="n">
        <f aca="false">B11/D11</f>
        <v>0</v>
      </c>
      <c r="F11" s="29" t="s">
        <v>58</v>
      </c>
    </row>
    <row r="12" customFormat="false" ht="15" hidden="false" customHeight="true" outlineLevel="0" collapsed="false">
      <c r="A12" s="29" t="s">
        <v>78</v>
      </c>
      <c r="B12" s="30" t="n">
        <v>0</v>
      </c>
      <c r="C12" s="29" t="s">
        <v>79</v>
      </c>
      <c r="D12" s="29" t="n">
        <v>1</v>
      </c>
      <c r="E12" s="30" t="n">
        <f aca="false">B12/D12</f>
        <v>0</v>
      </c>
      <c r="F12" s="29" t="s">
        <v>58</v>
      </c>
    </row>
    <row r="13" customFormat="false" ht="15" hidden="false" customHeight="true" outlineLevel="0" collapsed="false">
      <c r="A13" s="29" t="s">
        <v>80</v>
      </c>
      <c r="B13" s="30" t="n">
        <v>0</v>
      </c>
      <c r="C13" s="29" t="s">
        <v>81</v>
      </c>
      <c r="D13" s="29" t="n">
        <v>1</v>
      </c>
      <c r="E13" s="30" t="n">
        <f aca="false">B13/D13</f>
        <v>0</v>
      </c>
      <c r="F13" s="29" t="s">
        <v>58</v>
      </c>
    </row>
    <row r="14" customFormat="false" ht="15" hidden="false" customHeight="true" outlineLevel="0" collapsed="false">
      <c r="A14" s="29" t="s">
        <v>82</v>
      </c>
      <c r="B14" s="30" t="n">
        <v>4.99</v>
      </c>
      <c r="C14" s="29" t="s">
        <v>83</v>
      </c>
      <c r="D14" s="29" t="n">
        <v>6</v>
      </c>
      <c r="E14" s="30" t="n">
        <f aca="false">B14/D14</f>
        <v>0.831666666666667</v>
      </c>
      <c r="F14" s="29" t="s">
        <v>58</v>
      </c>
    </row>
    <row r="15" customFormat="false" ht="15" hidden="false" customHeight="true" outlineLevel="0" collapsed="false">
      <c r="A15" s="29" t="s">
        <v>84</v>
      </c>
      <c r="B15" s="30" t="n">
        <v>4.99</v>
      </c>
      <c r="C15" s="29" t="s">
        <v>83</v>
      </c>
      <c r="D15" s="29" t="n">
        <v>6</v>
      </c>
      <c r="E15" s="30" t="n">
        <f aca="false">B15/D15</f>
        <v>0.831666666666667</v>
      </c>
      <c r="F15" s="29" t="s">
        <v>58</v>
      </c>
    </row>
    <row r="16" customFormat="false" ht="15" hidden="false" customHeight="true" outlineLevel="0" collapsed="false">
      <c r="A16" s="29" t="s">
        <v>85</v>
      </c>
      <c r="B16" s="30" t="n">
        <v>8.49</v>
      </c>
      <c r="C16" s="29" t="s">
        <v>75</v>
      </c>
      <c r="D16" s="29" t="n">
        <v>12</v>
      </c>
      <c r="E16" s="30" t="n">
        <f aca="false">B16/D16</f>
        <v>0.7075</v>
      </c>
      <c r="F16" s="29" t="s">
        <v>58</v>
      </c>
    </row>
    <row r="17" customFormat="false" ht="15" hidden="false" customHeight="true" outlineLevel="0" collapsed="false">
      <c r="A17" s="29" t="s">
        <v>86</v>
      </c>
      <c r="B17" s="30" t="n">
        <v>6.99</v>
      </c>
      <c r="C17" s="29" t="s">
        <v>87</v>
      </c>
      <c r="D17" s="29" t="n">
        <v>5</v>
      </c>
      <c r="E17" s="30" t="n">
        <f aca="false">B17/D17</f>
        <v>1.398</v>
      </c>
      <c r="F17" s="29" t="s">
        <v>58</v>
      </c>
    </row>
    <row r="18" customFormat="false" ht="15" hidden="false" customHeight="true" outlineLevel="0" collapsed="false">
      <c r="A18" s="29" t="s">
        <v>88</v>
      </c>
      <c r="B18" s="30" t="n">
        <v>3.99</v>
      </c>
      <c r="C18" s="29" t="s">
        <v>89</v>
      </c>
      <c r="D18" s="29" t="n">
        <v>2</v>
      </c>
      <c r="E18" s="30" t="n">
        <f aca="false">B18/D18</f>
        <v>1.995</v>
      </c>
      <c r="F18" s="29" t="s">
        <v>58</v>
      </c>
    </row>
    <row r="19" customFormat="false" ht="15" hidden="false" customHeight="true" outlineLevel="0" collapsed="false">
      <c r="A19" s="29" t="s">
        <v>90</v>
      </c>
      <c r="B19" s="30" t="n">
        <v>3.49</v>
      </c>
      <c r="C19" s="29" t="s">
        <v>89</v>
      </c>
      <c r="D19" s="29" t="n">
        <v>4</v>
      </c>
      <c r="E19" s="30" t="n">
        <f aca="false">B19/D19</f>
        <v>0.8725</v>
      </c>
      <c r="F19" s="29" t="s">
        <v>58</v>
      </c>
    </row>
    <row r="20" customFormat="false" ht="15" hidden="false" customHeight="true" outlineLevel="0" collapsed="false">
      <c r="A20" s="29" t="s">
        <v>91</v>
      </c>
      <c r="B20" s="30" t="n">
        <v>5.99</v>
      </c>
      <c r="C20" s="29" t="s">
        <v>92</v>
      </c>
      <c r="D20" s="29" t="n">
        <v>4</v>
      </c>
      <c r="E20" s="30" t="n">
        <f aca="false">B20/D20</f>
        <v>1.4975</v>
      </c>
      <c r="F20" s="29" t="s">
        <v>58</v>
      </c>
    </row>
    <row r="22" customFormat="false" ht="15" hidden="false" customHeight="true" outlineLevel="0" collapsed="false">
      <c r="A22" s="32" t="s">
        <v>93</v>
      </c>
    </row>
    <row r="23" customFormat="false" ht="15" hidden="false" customHeight="true" outlineLevel="0" collapsed="false">
      <c r="A23" s="29" t="s">
        <v>94</v>
      </c>
      <c r="B23" s="29" t="s">
        <v>95</v>
      </c>
      <c r="C23" s="30" t="n">
        <v>2.49</v>
      </c>
      <c r="D23" s="29" t="s">
        <v>96</v>
      </c>
      <c r="E23" s="29" t="s">
        <v>97</v>
      </c>
    </row>
    <row r="24" customFormat="false" ht="15" hidden="false" customHeight="true" outlineLevel="0" collapsed="false">
      <c r="A24" s="29" t="s">
        <v>98</v>
      </c>
      <c r="B24" s="29" t="s">
        <v>99</v>
      </c>
      <c r="C24" s="30" t="n">
        <v>1.99</v>
      </c>
      <c r="D24" s="29" t="s">
        <v>100</v>
      </c>
      <c r="E24" s="29" t="s">
        <v>97</v>
      </c>
    </row>
    <row r="25" customFormat="false" ht="15" hidden="false" customHeight="true" outlineLevel="0" collapsed="false">
      <c r="A25" s="29" t="s">
        <v>101</v>
      </c>
      <c r="B25" s="29" t="s">
        <v>99</v>
      </c>
      <c r="C25" s="30" t="n">
        <v>1.5</v>
      </c>
      <c r="D25" s="29" t="s">
        <v>100</v>
      </c>
      <c r="E25" s="29" t="s">
        <v>102</v>
      </c>
    </row>
    <row r="26" customFormat="false" ht="15" hidden="false" customHeight="true" outlineLevel="0" collapsed="false">
      <c r="A26" s="29" t="s">
        <v>103</v>
      </c>
      <c r="B26" s="29" t="s">
        <v>99</v>
      </c>
      <c r="C26" s="30" t="n">
        <v>1.5</v>
      </c>
      <c r="D26" s="29" t="s">
        <v>100</v>
      </c>
      <c r="E26" s="29" t="s">
        <v>102</v>
      </c>
    </row>
    <row r="27" customFormat="false" ht="15" hidden="false" customHeight="true" outlineLevel="0" collapsed="false">
      <c r="A27" s="29" t="s">
        <v>104</v>
      </c>
      <c r="B27" s="29" t="s">
        <v>99</v>
      </c>
      <c r="C27" s="30" t="n">
        <v>1.5</v>
      </c>
      <c r="D27" s="29" t="s">
        <v>100</v>
      </c>
      <c r="E27" s="29" t="s">
        <v>102</v>
      </c>
    </row>
    <row r="28" customFormat="false" ht="15" hidden="false" customHeight="true" outlineLevel="0" collapsed="false">
      <c r="A28" s="29" t="s">
        <v>105</v>
      </c>
      <c r="B28" s="29" t="s">
        <v>106</v>
      </c>
      <c r="C28" s="30" t="n">
        <v>1.99</v>
      </c>
      <c r="D28" s="29" t="s">
        <v>107</v>
      </c>
      <c r="E28" s="29" t="s">
        <v>97</v>
      </c>
    </row>
    <row r="29" customFormat="false" ht="15" hidden="false" customHeight="true" outlineLevel="0" collapsed="false">
      <c r="A29" s="29" t="s">
        <v>108</v>
      </c>
      <c r="B29" s="29" t="s">
        <v>62</v>
      </c>
      <c r="C29" s="30" t="n">
        <v>4.29</v>
      </c>
      <c r="D29" s="29" t="s">
        <v>109</v>
      </c>
      <c r="E29" s="29" t="s">
        <v>97</v>
      </c>
    </row>
    <row r="30" customFormat="false" ht="15" hidden="false" customHeight="true" outlineLevel="0" collapsed="false">
      <c r="A30" s="29" t="s">
        <v>110</v>
      </c>
      <c r="B30" s="29" t="s">
        <v>111</v>
      </c>
      <c r="C30" s="30" t="n">
        <v>3.79</v>
      </c>
      <c r="D30" s="29" t="s">
        <v>112</v>
      </c>
      <c r="E30" s="29" t="s">
        <v>97</v>
      </c>
    </row>
    <row r="31" customFormat="false" ht="15" hidden="false" customHeight="true" outlineLevel="0" collapsed="false">
      <c r="A31" s="29" t="s">
        <v>113</v>
      </c>
      <c r="B31" s="29" t="s">
        <v>114</v>
      </c>
      <c r="C31" s="30" t="n">
        <v>3.29</v>
      </c>
      <c r="D31" s="29" t="s">
        <v>115</v>
      </c>
      <c r="E31" s="29" t="s">
        <v>97</v>
      </c>
    </row>
    <row r="32" customFormat="false" ht="15" hidden="false" customHeight="true" outlineLevel="0" collapsed="false">
      <c r="A32" s="29" t="s">
        <v>116</v>
      </c>
      <c r="B32" s="29" t="s">
        <v>117</v>
      </c>
      <c r="C32" s="30" t="n">
        <v>2.79</v>
      </c>
      <c r="D32" s="29" t="s">
        <v>118</v>
      </c>
      <c r="E32" s="29" t="s">
        <v>97</v>
      </c>
    </row>
    <row r="33" customFormat="false" ht="15" hidden="false" customHeight="true" outlineLevel="0" collapsed="false">
      <c r="A33" s="29" t="s">
        <v>119</v>
      </c>
      <c r="B33" s="29" t="s">
        <v>62</v>
      </c>
      <c r="C33" s="30" t="n">
        <v>2.49</v>
      </c>
      <c r="D33" s="29" t="s">
        <v>120</v>
      </c>
      <c r="E33" s="29" t="s">
        <v>97</v>
      </c>
    </row>
    <row r="34" customFormat="false" ht="15" hidden="false" customHeight="true" outlineLevel="0" collapsed="false">
      <c r="A34" s="29" t="s">
        <v>121</v>
      </c>
      <c r="B34" s="29" t="s">
        <v>122</v>
      </c>
      <c r="C34" s="30" t="n">
        <v>8.99</v>
      </c>
      <c r="D34" s="29" t="s">
        <v>123</v>
      </c>
      <c r="E34" s="29" t="s">
        <v>97</v>
      </c>
    </row>
    <row r="36" customFormat="false" ht="15" hidden="false" customHeight="true" outlineLevel="0" collapsed="false">
      <c r="A36" s="32" t="s">
        <v>124</v>
      </c>
    </row>
    <row r="37" customFormat="false" ht="15" hidden="false" customHeight="true" outlineLevel="0" collapsed="false">
      <c r="A37" s="29" t="s">
        <v>125</v>
      </c>
      <c r="B37" s="29" t="s">
        <v>126</v>
      </c>
      <c r="C37" s="30" t="n">
        <v>13.49</v>
      </c>
      <c r="D37" s="29" t="s">
        <v>127</v>
      </c>
      <c r="E37" s="29" t="s">
        <v>97</v>
      </c>
    </row>
    <row r="38" customFormat="false" ht="15" hidden="false" customHeight="true" outlineLevel="0" collapsed="false">
      <c r="A38" s="29" t="s">
        <v>128</v>
      </c>
      <c r="B38" s="29" t="s">
        <v>129</v>
      </c>
      <c r="C38" s="30" t="n">
        <v>0.49</v>
      </c>
      <c r="D38" s="29" t="s">
        <v>130</v>
      </c>
      <c r="E38" s="29" t="s">
        <v>131</v>
      </c>
    </row>
    <row r="39" customFormat="false" ht="15" hidden="false" customHeight="true" outlineLevel="0" collapsed="false">
      <c r="A39" s="29" t="s">
        <v>132</v>
      </c>
      <c r="B39" s="29" t="s">
        <v>129</v>
      </c>
      <c r="C39" s="30" t="n">
        <v>0.99</v>
      </c>
      <c r="D39" s="29" t="s">
        <v>130</v>
      </c>
      <c r="E39" s="29" t="s">
        <v>97</v>
      </c>
    </row>
    <row r="40" customFormat="false" ht="15" hidden="false" customHeight="true" outlineLevel="0" collapsed="false">
      <c r="A40" s="29" t="s">
        <v>133</v>
      </c>
      <c r="B40" s="29" t="s">
        <v>134</v>
      </c>
      <c r="C40" s="30" t="n">
        <v>7.29</v>
      </c>
      <c r="D40" s="29" t="s">
        <v>135</v>
      </c>
      <c r="E40" s="29" t="s">
        <v>97</v>
      </c>
    </row>
    <row r="41" customFormat="false" ht="15" hidden="false" customHeight="true" outlineLevel="0" collapsed="false">
      <c r="A41" s="29" t="s">
        <v>136</v>
      </c>
      <c r="B41" s="29" t="s">
        <v>62</v>
      </c>
      <c r="C41" s="30" t="n">
        <v>3.49</v>
      </c>
      <c r="D41" s="29" t="s">
        <v>137</v>
      </c>
      <c r="E41" s="29" t="s">
        <v>97</v>
      </c>
    </row>
    <row r="42" customFormat="false" ht="15" hidden="false" customHeight="true" outlineLevel="0" collapsed="false">
      <c r="A42" s="29" t="s">
        <v>138</v>
      </c>
      <c r="B42" s="29" t="s">
        <v>129</v>
      </c>
      <c r="C42" s="30" t="n">
        <v>1.99</v>
      </c>
      <c r="D42" s="29" t="s">
        <v>139</v>
      </c>
      <c r="E42" s="29" t="s">
        <v>131</v>
      </c>
    </row>
    <row r="43" customFormat="false" ht="15" hidden="false" customHeight="true" outlineLevel="0" collapsed="false">
      <c r="A43" s="29" t="s">
        <v>140</v>
      </c>
      <c r="B43" s="29" t="s">
        <v>129</v>
      </c>
      <c r="C43" s="30" t="n">
        <v>5.49</v>
      </c>
      <c r="D43" s="29" t="s">
        <v>141</v>
      </c>
      <c r="E43" s="29" t="s">
        <v>97</v>
      </c>
    </row>
    <row r="44" customFormat="false" ht="15" hidden="false" customHeight="true" outlineLevel="0" collapsed="false">
      <c r="A44" s="29" t="s">
        <v>142</v>
      </c>
      <c r="B44" s="29" t="s">
        <v>62</v>
      </c>
      <c r="C44" s="30" t="n">
        <v>5.99</v>
      </c>
      <c r="D44" s="29" t="s">
        <v>143</v>
      </c>
      <c r="E44" s="29" t="s">
        <v>97</v>
      </c>
    </row>
    <row r="45" customFormat="false" ht="15" hidden="false" customHeight="true" outlineLevel="0" collapsed="false">
      <c r="A45" s="29" t="s">
        <v>144</v>
      </c>
      <c r="B45" s="29" t="s">
        <v>89</v>
      </c>
      <c r="C45" s="30" t="n">
        <v>4.99</v>
      </c>
      <c r="D45" s="29" t="s">
        <v>115</v>
      </c>
      <c r="E45" s="29" t="s">
        <v>97</v>
      </c>
    </row>
    <row r="46" customFormat="false" ht="15" hidden="false" customHeight="true" outlineLevel="0" collapsed="false">
      <c r="A46" s="29" t="s">
        <v>145</v>
      </c>
      <c r="B46" s="29" t="s">
        <v>146</v>
      </c>
      <c r="C46" s="30" t="n">
        <v>7.99</v>
      </c>
      <c r="D46" s="29" t="s">
        <v>147</v>
      </c>
      <c r="E46" s="29" t="s">
        <v>97</v>
      </c>
    </row>
    <row r="47" customFormat="false" ht="15" hidden="false" customHeight="true" outlineLevel="0" collapsed="false">
      <c r="A47" s="29" t="s">
        <v>148</v>
      </c>
      <c r="B47" s="29" t="s">
        <v>149</v>
      </c>
      <c r="C47" s="30" t="n">
        <v>5.59</v>
      </c>
      <c r="D47" s="29" t="s">
        <v>150</v>
      </c>
      <c r="E47" s="29" t="s">
        <v>97</v>
      </c>
    </row>
    <row r="49" customFormat="false" ht="15" hidden="false" customHeight="true" outlineLevel="0" collapsed="false">
      <c r="A49" s="32" t="s">
        <v>151</v>
      </c>
    </row>
    <row r="50" customFormat="false" ht="15" hidden="false" customHeight="true" outlineLevel="0" collapsed="false">
      <c r="A50" s="29" t="s">
        <v>152</v>
      </c>
      <c r="B50" s="29" t="s">
        <v>153</v>
      </c>
      <c r="C50" s="30" t="n">
        <v>12</v>
      </c>
      <c r="D50" s="29" t="s">
        <v>154</v>
      </c>
      <c r="E50" s="29" t="s">
        <v>155</v>
      </c>
    </row>
    <row r="51" customFormat="false" ht="15" hidden="false" customHeight="true" outlineLevel="0" collapsed="false">
      <c r="A51" s="29" t="s">
        <v>156</v>
      </c>
      <c r="B51" s="29" t="s">
        <v>157</v>
      </c>
      <c r="C51" s="30" t="n">
        <v>1.25</v>
      </c>
      <c r="D51" s="29" t="s">
        <v>118</v>
      </c>
      <c r="E51" s="29" t="s">
        <v>158</v>
      </c>
    </row>
    <row r="52" customFormat="false" ht="15" hidden="false" customHeight="true" outlineLevel="0" collapsed="false">
      <c r="A52" s="29" t="s">
        <v>159</v>
      </c>
      <c r="B52" s="29" t="s">
        <v>129</v>
      </c>
      <c r="C52" s="30" t="n">
        <v>2.99</v>
      </c>
      <c r="D52" s="29" t="s">
        <v>160</v>
      </c>
      <c r="E52" s="29" t="s">
        <v>97</v>
      </c>
    </row>
    <row r="53" customFormat="false" ht="15" hidden="false" customHeight="true" outlineLevel="0" collapsed="false">
      <c r="A53" s="29" t="s">
        <v>161</v>
      </c>
      <c r="B53" s="29" t="s">
        <v>162</v>
      </c>
      <c r="C53" s="30" t="n">
        <v>13.99</v>
      </c>
      <c r="D53" s="29" t="s">
        <v>163</v>
      </c>
      <c r="E53" s="29" t="s">
        <v>97</v>
      </c>
    </row>
    <row r="54" customFormat="false" ht="15" hidden="false" customHeight="true" outlineLevel="0" collapsed="false">
      <c r="A54" s="29" t="s">
        <v>164</v>
      </c>
      <c r="B54" s="29" t="s">
        <v>129</v>
      </c>
      <c r="C54" s="30" t="n">
        <v>2.49</v>
      </c>
      <c r="D54" s="29" t="s">
        <v>165</v>
      </c>
      <c r="E54" s="29" t="s">
        <v>131</v>
      </c>
    </row>
    <row r="55" customFormat="false" ht="15" hidden="false" customHeight="true" outlineLevel="0" collapsed="false">
      <c r="A55" s="29" t="s">
        <v>166</v>
      </c>
      <c r="B55" s="29" t="s">
        <v>167</v>
      </c>
      <c r="C55" s="30" t="n">
        <v>8.11</v>
      </c>
      <c r="D55" s="29" t="s">
        <v>168</v>
      </c>
      <c r="E55" s="29" t="s">
        <v>97</v>
      </c>
    </row>
    <row r="56" customFormat="false" ht="15" hidden="false" customHeight="true" outlineLevel="0" collapsed="false">
      <c r="A56" s="29" t="s">
        <v>169</v>
      </c>
      <c r="B56" s="29" t="s">
        <v>170</v>
      </c>
      <c r="C56" s="30" t="n">
        <v>4.59</v>
      </c>
      <c r="D56" s="29" t="s">
        <v>171</v>
      </c>
      <c r="E56" s="29" t="s">
        <v>97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172</v>
      </c>
      <c r="B1" s="25"/>
      <c r="C1" s="25"/>
      <c r="D1" s="25"/>
      <c r="E1" s="25"/>
      <c r="F1" s="25"/>
    </row>
    <row r="3" customFormat="false" ht="15" hidden="false" customHeight="true" outlineLevel="0" collapsed="false">
      <c r="A3" s="33" t="s">
        <v>173</v>
      </c>
      <c r="B3" s="33"/>
      <c r="C3" s="33"/>
      <c r="D3" s="33"/>
      <c r="E3" s="33"/>
      <c r="F3" s="33"/>
    </row>
    <row r="4" customFormat="false" ht="15" hidden="false" customHeight="true" outlineLevel="0" collapsed="false">
      <c r="A4" s="27" t="s">
        <v>50</v>
      </c>
      <c r="B4" s="27" t="s">
        <v>174</v>
      </c>
      <c r="C4" s="27" t="s">
        <v>175</v>
      </c>
      <c r="D4" s="27" t="s">
        <v>4</v>
      </c>
      <c r="E4" s="27" t="s">
        <v>5</v>
      </c>
      <c r="F4" s="27" t="s">
        <v>6</v>
      </c>
      <c r="G4" s="27" t="s">
        <v>7</v>
      </c>
    </row>
    <row r="5" customFormat="false" ht="15" hidden="false" customHeight="true" outlineLevel="0" collapsed="false">
      <c r="A5" s="29" t="s">
        <v>176</v>
      </c>
      <c r="B5" s="29" t="s">
        <v>177</v>
      </c>
      <c r="C5" s="30" t="n">
        <v>4.79</v>
      </c>
      <c r="D5" s="30" t="n">
        <f aca="false">C5/8</f>
        <v>0.59875</v>
      </c>
      <c r="E5" s="29" t="n">
        <v>80</v>
      </c>
      <c r="F5" s="29" t="n">
        <v>4</v>
      </c>
      <c r="G5" s="29" t="n">
        <v>7</v>
      </c>
    </row>
    <row r="6" customFormat="false" ht="15" hidden="false" customHeight="true" outlineLevel="0" collapsed="false">
      <c r="A6" s="29" t="s">
        <v>178</v>
      </c>
      <c r="B6" s="29" t="s">
        <v>179</v>
      </c>
      <c r="C6" s="30" t="n">
        <v>5.99</v>
      </c>
      <c r="D6" s="30" t="n">
        <f aca="false">C6/3</f>
        <v>1.99666666666667</v>
      </c>
      <c r="E6" s="29" t="n">
        <v>15</v>
      </c>
      <c r="F6" s="29" t="n">
        <v>1</v>
      </c>
      <c r="G6" s="29" t="n">
        <v>2</v>
      </c>
    </row>
    <row r="7" customFormat="false" ht="15" hidden="false" customHeight="true" outlineLevel="0" collapsed="false">
      <c r="A7" s="29" t="s">
        <v>63</v>
      </c>
      <c r="B7" s="29" t="s">
        <v>64</v>
      </c>
      <c r="C7" s="30" t="n">
        <v>0.55</v>
      </c>
      <c r="D7" s="30" t="n">
        <f aca="false">C7</f>
        <v>0.55</v>
      </c>
      <c r="E7" s="29" t="n">
        <v>105</v>
      </c>
      <c r="F7" s="29" t="n">
        <v>27</v>
      </c>
      <c r="G7" s="29" t="n">
        <v>1</v>
      </c>
    </row>
    <row r="8" customFormat="false" ht="15" hidden="false" customHeight="true" outlineLevel="0" collapsed="false">
      <c r="A8" s="29" t="s">
        <v>180</v>
      </c>
      <c r="B8" s="29" t="s">
        <v>177</v>
      </c>
      <c r="C8" s="30" t="n">
        <v>11.99</v>
      </c>
      <c r="D8" s="30" t="n">
        <f aca="false">C8/9.7</f>
        <v>1.2360824742268</v>
      </c>
      <c r="E8" s="29" t="n">
        <v>70</v>
      </c>
      <c r="F8" s="29" t="n">
        <v>17</v>
      </c>
      <c r="G8" s="29" t="n">
        <v>1</v>
      </c>
    </row>
    <row r="9" customFormat="false" ht="15" hidden="false" customHeight="true" outlineLevel="0" collapsed="false">
      <c r="A9" s="29" t="s">
        <v>69</v>
      </c>
      <c r="B9" s="29" t="s">
        <v>181</v>
      </c>
      <c r="C9" s="30" t="n">
        <v>19.99</v>
      </c>
      <c r="D9" s="30" t="n">
        <f aca="false">C9/32</f>
        <v>0.6246875</v>
      </c>
      <c r="E9" s="29" t="n">
        <v>170</v>
      </c>
      <c r="F9" s="29" t="n">
        <v>3</v>
      </c>
      <c r="G9" s="29" t="n">
        <v>9</v>
      </c>
    </row>
    <row r="10" customFormat="false" ht="15" hidden="false" customHeight="true" outlineLevel="0" collapsed="false">
      <c r="A10" s="29" t="s">
        <v>182</v>
      </c>
      <c r="B10" s="29" t="s">
        <v>183</v>
      </c>
      <c r="C10" s="30" t="n">
        <v>32.97</v>
      </c>
      <c r="D10" s="30" t="n">
        <f aca="false">C10/20</f>
        <v>1.6485</v>
      </c>
      <c r="E10" s="29" t="n">
        <v>150</v>
      </c>
      <c r="F10" s="29" t="n">
        <v>15</v>
      </c>
      <c r="G10" s="29" t="n">
        <v>21</v>
      </c>
    </row>
    <row r="11" customFormat="false" ht="15" hidden="false" customHeight="true" outlineLevel="0" collapsed="false">
      <c r="A11" s="34" t="s">
        <v>184</v>
      </c>
      <c r="B11" s="35"/>
      <c r="C11" s="35"/>
      <c r="D11" s="36" t="n">
        <f aca="false">SUM(D5:D10)</f>
        <v>6.65468664089347</v>
      </c>
      <c r="E11" s="34" t="n">
        <f aca="false">SUM(E5:E10)</f>
        <v>590</v>
      </c>
      <c r="F11" s="34" t="n">
        <f aca="false">SUM(F5:F10)</f>
        <v>67</v>
      </c>
      <c r="G11" s="34" t="n">
        <f aca="false">SUM(G5:G10)</f>
        <v>41</v>
      </c>
    </row>
    <row r="13" customFormat="false" ht="15" hidden="false" customHeight="true" outlineLevel="0" collapsed="false">
      <c r="A13" s="33" t="s">
        <v>185</v>
      </c>
      <c r="B13" s="33"/>
      <c r="C13" s="33"/>
      <c r="D13" s="33"/>
      <c r="E13" s="33"/>
      <c r="F13" s="33"/>
    </row>
    <row r="14" customFormat="false" ht="15" hidden="false" customHeight="true" outlineLevel="0" collapsed="false">
      <c r="A14" s="27" t="s">
        <v>50</v>
      </c>
      <c r="B14" s="27" t="s">
        <v>174</v>
      </c>
      <c r="C14" s="27" t="s">
        <v>175</v>
      </c>
      <c r="D14" s="27" t="s">
        <v>4</v>
      </c>
      <c r="E14" s="27" t="s">
        <v>5</v>
      </c>
      <c r="F14" s="27" t="s">
        <v>6</v>
      </c>
      <c r="G14" s="27" t="s">
        <v>7</v>
      </c>
    </row>
    <row r="15" customFormat="false" ht="15" hidden="false" customHeight="true" outlineLevel="0" collapsed="false">
      <c r="A15" s="29" t="s">
        <v>186</v>
      </c>
      <c r="B15" s="29" t="s">
        <v>177</v>
      </c>
      <c r="C15" s="30" t="n">
        <v>4.49</v>
      </c>
      <c r="D15" s="30" t="n">
        <f aca="false">C15/8</f>
        <v>0.56125</v>
      </c>
      <c r="E15" s="29" t="n">
        <v>30</v>
      </c>
      <c r="F15" s="29" t="n">
        <v>1</v>
      </c>
      <c r="G15" s="29" t="n">
        <v>1</v>
      </c>
    </row>
    <row r="16" customFormat="false" ht="15" hidden="false" customHeight="true" outlineLevel="0" collapsed="false">
      <c r="A16" s="29" t="s">
        <v>178</v>
      </c>
      <c r="B16" s="29" t="s">
        <v>179</v>
      </c>
      <c r="C16" s="30" t="n">
        <v>5.99</v>
      </c>
      <c r="D16" s="30" t="n">
        <f aca="false">C16/3</f>
        <v>1.99666666666667</v>
      </c>
      <c r="E16" s="29" t="n">
        <v>15</v>
      </c>
      <c r="F16" s="29" t="n">
        <v>1</v>
      </c>
      <c r="G16" s="29" t="n">
        <v>2</v>
      </c>
    </row>
    <row r="17" customFormat="false" ht="15" hidden="false" customHeight="true" outlineLevel="0" collapsed="false">
      <c r="A17" s="29" t="s">
        <v>63</v>
      </c>
      <c r="B17" s="29" t="s">
        <v>64</v>
      </c>
      <c r="C17" s="30" t="n">
        <v>0.55</v>
      </c>
      <c r="D17" s="30" t="n">
        <f aca="false">C17</f>
        <v>0.55</v>
      </c>
      <c r="E17" s="29" t="n">
        <v>105</v>
      </c>
      <c r="F17" s="29" t="n">
        <v>27</v>
      </c>
      <c r="G17" s="29" t="n">
        <v>1</v>
      </c>
    </row>
    <row r="18" customFormat="false" ht="15" hidden="false" customHeight="true" outlineLevel="0" collapsed="false">
      <c r="A18" s="29" t="s">
        <v>180</v>
      </c>
      <c r="B18" s="29" t="s">
        <v>177</v>
      </c>
      <c r="C18" s="30" t="n">
        <v>11.99</v>
      </c>
      <c r="D18" s="30" t="n">
        <f aca="false">C18/9.7</f>
        <v>1.2360824742268</v>
      </c>
      <c r="E18" s="29" t="n">
        <v>70</v>
      </c>
      <c r="F18" s="29" t="n">
        <v>17</v>
      </c>
      <c r="G18" s="29" t="n">
        <v>1</v>
      </c>
    </row>
    <row r="19" customFormat="false" ht="15" hidden="false" customHeight="true" outlineLevel="0" collapsed="false">
      <c r="A19" s="29" t="s">
        <v>69</v>
      </c>
      <c r="B19" s="29" t="s">
        <v>181</v>
      </c>
      <c r="C19" s="30" t="n">
        <v>19.99</v>
      </c>
      <c r="D19" s="30" t="n">
        <f aca="false">C19/32</f>
        <v>0.6246875</v>
      </c>
      <c r="E19" s="29" t="n">
        <v>170</v>
      </c>
      <c r="F19" s="29" t="n">
        <v>3</v>
      </c>
      <c r="G19" s="29" t="n">
        <v>9</v>
      </c>
    </row>
    <row r="20" customFormat="false" ht="15" hidden="false" customHeight="true" outlineLevel="0" collapsed="false">
      <c r="A20" s="29" t="s">
        <v>182</v>
      </c>
      <c r="B20" s="29" t="s">
        <v>183</v>
      </c>
      <c r="C20" s="30" t="n">
        <v>32.97</v>
      </c>
      <c r="D20" s="30" t="n">
        <f aca="false">C20/20</f>
        <v>1.6485</v>
      </c>
      <c r="E20" s="29" t="n">
        <v>150</v>
      </c>
      <c r="F20" s="29" t="n">
        <v>15</v>
      </c>
      <c r="G20" s="29" t="n">
        <v>21</v>
      </c>
    </row>
    <row r="21" customFormat="false" ht="15" hidden="false" customHeight="true" outlineLevel="0" collapsed="false">
      <c r="A21" s="34" t="s">
        <v>184</v>
      </c>
      <c r="B21" s="35"/>
      <c r="C21" s="35"/>
      <c r="D21" s="36" t="n">
        <f aca="false">SUM(D15:D20)</f>
        <v>6.61718664089347</v>
      </c>
      <c r="E21" s="34" t="n">
        <f aca="false">SUM(E15:E20)</f>
        <v>540</v>
      </c>
      <c r="F21" s="34" t="n">
        <f aca="false">SUM(F15:F20)</f>
        <v>64</v>
      </c>
      <c r="G21" s="34" t="n">
        <f aca="false">SUM(G15:G20)</f>
        <v>35</v>
      </c>
    </row>
  </sheetData>
  <mergeCells count="3">
    <mergeCell ref="A1:F1"/>
    <mergeCell ref="A3:F3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187</v>
      </c>
      <c r="B1" s="25"/>
      <c r="C1" s="25"/>
      <c r="D1" s="25"/>
      <c r="E1" s="25"/>
      <c r="F1" s="25"/>
    </row>
    <row r="3" customFormat="false" ht="15" hidden="false" customHeight="true" outlineLevel="0" collapsed="false">
      <c r="A3" s="33" t="s">
        <v>188</v>
      </c>
      <c r="B3" s="33"/>
      <c r="C3" s="33"/>
      <c r="D3" s="33"/>
      <c r="E3" s="33"/>
      <c r="F3" s="33"/>
    </row>
    <row r="4" customFormat="false" ht="15" hidden="false" customHeight="true" outlineLevel="0" collapsed="false">
      <c r="A4" s="27" t="s">
        <v>50</v>
      </c>
      <c r="B4" s="27" t="s">
        <v>174</v>
      </c>
      <c r="C4" s="27" t="s">
        <v>175</v>
      </c>
      <c r="D4" s="27" t="s">
        <v>4</v>
      </c>
      <c r="E4" s="27" t="s">
        <v>5</v>
      </c>
      <c r="F4" s="27" t="s">
        <v>6</v>
      </c>
      <c r="G4" s="27" t="s">
        <v>7</v>
      </c>
    </row>
    <row r="5" customFormat="false" ht="15" hidden="false" customHeight="true" outlineLevel="0" collapsed="false">
      <c r="A5" s="29" t="s">
        <v>189</v>
      </c>
      <c r="B5" s="29" t="s">
        <v>190</v>
      </c>
      <c r="C5" s="30" t="n">
        <v>4.99</v>
      </c>
      <c r="D5" s="30" t="n">
        <f aca="false">C5/6</f>
        <v>0.831666666666667</v>
      </c>
      <c r="E5" s="29" t="n">
        <v>290</v>
      </c>
      <c r="F5" s="29" t="n">
        <v>52</v>
      </c>
      <c r="G5" s="29" t="n">
        <v>10</v>
      </c>
    </row>
    <row r="6" customFormat="false" ht="15" hidden="false" customHeight="true" outlineLevel="0" collapsed="false">
      <c r="A6" s="29" t="s">
        <v>191</v>
      </c>
      <c r="B6" s="29" t="s">
        <v>192</v>
      </c>
      <c r="C6" s="30" t="n">
        <v>8.49</v>
      </c>
      <c r="D6" s="30" t="n">
        <f aca="false">C6/12*2</f>
        <v>1.415</v>
      </c>
      <c r="E6" s="29" t="n">
        <v>140</v>
      </c>
      <c r="F6" s="29" t="n">
        <v>0</v>
      </c>
      <c r="G6" s="29" t="n">
        <v>12</v>
      </c>
    </row>
    <row r="7" customFormat="false" ht="15" hidden="false" customHeight="true" outlineLevel="0" collapsed="false">
      <c r="A7" s="34" t="s">
        <v>184</v>
      </c>
      <c r="B7" s="35"/>
      <c r="C7" s="35"/>
      <c r="D7" s="36" t="n">
        <f aca="false">SUM(D5:D6)</f>
        <v>2.24666666666667</v>
      </c>
      <c r="E7" s="34" t="n">
        <f aca="false">SUM(E5:E6)</f>
        <v>430</v>
      </c>
      <c r="F7" s="34" t="n">
        <f aca="false">SUM(F5:F6)</f>
        <v>52</v>
      </c>
      <c r="G7" s="34" t="n">
        <f aca="false">SUM(G5:G6)</f>
        <v>22</v>
      </c>
    </row>
    <row r="9" customFormat="false" ht="15" hidden="false" customHeight="true" outlineLevel="0" collapsed="false">
      <c r="A9" s="33" t="s">
        <v>193</v>
      </c>
      <c r="B9" s="33"/>
      <c r="C9" s="33"/>
      <c r="D9" s="33"/>
      <c r="E9" s="33"/>
      <c r="F9" s="33"/>
    </row>
    <row r="10" customFormat="false" ht="15" hidden="false" customHeight="true" outlineLevel="0" collapsed="false">
      <c r="A10" s="27" t="s">
        <v>50</v>
      </c>
      <c r="B10" s="27" t="s">
        <v>174</v>
      </c>
      <c r="C10" s="27" t="s">
        <v>175</v>
      </c>
      <c r="D10" s="27" t="s">
        <v>4</v>
      </c>
      <c r="E10" s="27" t="s">
        <v>5</v>
      </c>
      <c r="F10" s="27" t="s">
        <v>6</v>
      </c>
      <c r="G10" s="27" t="s">
        <v>7</v>
      </c>
    </row>
    <row r="11" customFormat="false" ht="15" hidden="false" customHeight="true" outlineLevel="0" collapsed="false">
      <c r="A11" s="29" t="s">
        <v>194</v>
      </c>
      <c r="B11" s="29" t="s">
        <v>195</v>
      </c>
      <c r="C11" s="30" t="n">
        <v>4.99</v>
      </c>
      <c r="D11" s="30" t="n">
        <f aca="false">C11/6</f>
        <v>0.831666666666667</v>
      </c>
      <c r="E11" s="29" t="n">
        <v>120</v>
      </c>
      <c r="F11" s="29" t="n">
        <v>23</v>
      </c>
      <c r="G11" s="29" t="n">
        <v>5</v>
      </c>
    </row>
    <row r="12" customFormat="false" ht="15" hidden="false" customHeight="true" outlineLevel="0" collapsed="false">
      <c r="A12" s="29" t="s">
        <v>191</v>
      </c>
      <c r="B12" s="29" t="s">
        <v>192</v>
      </c>
      <c r="C12" s="30" t="n">
        <v>8.49</v>
      </c>
      <c r="D12" s="30" t="n">
        <f aca="false">C12/12*2</f>
        <v>1.415</v>
      </c>
      <c r="E12" s="29" t="n">
        <v>140</v>
      </c>
      <c r="F12" s="29" t="n">
        <v>0</v>
      </c>
      <c r="G12" s="29" t="n">
        <v>12</v>
      </c>
    </row>
    <row r="13" customFormat="false" ht="15" hidden="false" customHeight="true" outlineLevel="0" collapsed="false">
      <c r="A13" s="34" t="s">
        <v>184</v>
      </c>
      <c r="B13" s="35"/>
      <c r="C13" s="35"/>
      <c r="D13" s="36" t="n">
        <f aca="false">SUM(D11:D12)</f>
        <v>2.24666666666667</v>
      </c>
      <c r="E13" s="34" t="n">
        <f aca="false">SUM(E11:E12)</f>
        <v>260</v>
      </c>
      <c r="F13" s="34" t="n">
        <f aca="false">SUM(F11:F12)</f>
        <v>23</v>
      </c>
      <c r="G13" s="34" t="n">
        <f aca="false">SUM(G11:G12)</f>
        <v>17</v>
      </c>
    </row>
  </sheetData>
  <mergeCells count="3">
    <mergeCell ref="A1:F1"/>
    <mergeCell ref="A3:F3"/>
    <mergeCell ref="A9:F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196</v>
      </c>
      <c r="B1" s="25"/>
      <c r="C1" s="25"/>
      <c r="D1" s="25"/>
      <c r="E1" s="25"/>
      <c r="F1" s="25"/>
      <c r="G1" s="25"/>
    </row>
    <row r="2" customFormat="false" ht="15" hidden="false" customHeight="true" outlineLevel="0" collapsed="false">
      <c r="A2" s="37" t="s">
        <v>197</v>
      </c>
      <c r="B2" s="37"/>
      <c r="C2" s="37"/>
      <c r="D2" s="37"/>
      <c r="E2" s="37"/>
      <c r="F2" s="37"/>
      <c r="G2" s="37"/>
    </row>
    <row r="4" customFormat="false" ht="15" hidden="false" customHeight="true" outlineLevel="0" collapsed="false">
      <c r="A4" s="27" t="s">
        <v>50</v>
      </c>
      <c r="B4" s="27" t="s">
        <v>174</v>
      </c>
      <c r="C4" s="27" t="s">
        <v>175</v>
      </c>
      <c r="D4" s="27" t="s">
        <v>4</v>
      </c>
      <c r="E4" s="27" t="s">
        <v>5</v>
      </c>
      <c r="F4" s="27" t="s">
        <v>6</v>
      </c>
      <c r="G4" s="27" t="s">
        <v>7</v>
      </c>
    </row>
    <row r="5" customFormat="false" ht="15" hidden="false" customHeight="true" outlineLevel="0" collapsed="false">
      <c r="A5" s="29" t="s">
        <v>198</v>
      </c>
      <c r="B5" s="29" t="s">
        <v>199</v>
      </c>
      <c r="C5" s="30" t="n">
        <v>6.99</v>
      </c>
      <c r="D5" s="30" t="n">
        <f aca="false">C5/5</f>
        <v>1.398</v>
      </c>
      <c r="E5" s="29" t="n">
        <v>100</v>
      </c>
      <c r="F5" s="29" t="n">
        <v>8</v>
      </c>
      <c r="G5" s="29" t="n">
        <v>17</v>
      </c>
    </row>
    <row r="6" customFormat="false" ht="15" hidden="false" customHeight="true" outlineLevel="0" collapsed="false">
      <c r="A6" s="29" t="s">
        <v>200</v>
      </c>
      <c r="B6" s="29" t="s">
        <v>201</v>
      </c>
      <c r="C6" s="30" t="n">
        <v>3.99</v>
      </c>
      <c r="D6" s="30" t="n">
        <f aca="false">C6/2</f>
        <v>1.995</v>
      </c>
      <c r="E6" s="29" t="n">
        <v>44</v>
      </c>
      <c r="F6" s="29" t="n">
        <v>10</v>
      </c>
      <c r="G6" s="29" t="n">
        <v>1</v>
      </c>
    </row>
    <row r="7" customFormat="false" ht="15" hidden="false" customHeight="true" outlineLevel="0" collapsed="false">
      <c r="A7" s="29" t="s">
        <v>202</v>
      </c>
      <c r="B7" s="29" t="s">
        <v>203</v>
      </c>
      <c r="C7" s="30" t="n">
        <v>3.49</v>
      </c>
      <c r="D7" s="30" t="n">
        <f aca="false">C7/4</f>
        <v>0.8725</v>
      </c>
      <c r="E7" s="29" t="n">
        <v>18</v>
      </c>
      <c r="F7" s="29" t="n">
        <v>4</v>
      </c>
      <c r="G7" s="29" t="n">
        <v>1</v>
      </c>
    </row>
    <row r="8" customFormat="false" ht="15" hidden="false" customHeight="true" outlineLevel="0" collapsed="false">
      <c r="A8" s="29" t="s">
        <v>91</v>
      </c>
      <c r="B8" s="29" t="s">
        <v>204</v>
      </c>
      <c r="C8" s="30" t="n">
        <v>5.99</v>
      </c>
      <c r="D8" s="30" t="n">
        <f aca="false">C8/4</f>
        <v>1.4975</v>
      </c>
      <c r="E8" s="29" t="n">
        <v>49</v>
      </c>
      <c r="F8" s="29" t="n">
        <v>12</v>
      </c>
      <c r="G8" s="29" t="n">
        <v>1</v>
      </c>
    </row>
    <row r="9" customFormat="false" ht="15" hidden="false" customHeight="true" outlineLevel="0" collapsed="false">
      <c r="A9" s="34" t="s">
        <v>184</v>
      </c>
      <c r="B9" s="35"/>
      <c r="C9" s="35"/>
      <c r="D9" s="36" t="n">
        <f aca="false">SUM(D5:D8)</f>
        <v>5.763</v>
      </c>
      <c r="E9" s="34" t="n">
        <f aca="false">SUM(E5:E8)</f>
        <v>211</v>
      </c>
      <c r="F9" s="34" t="n">
        <f aca="false">SUM(F5:F8)</f>
        <v>34</v>
      </c>
      <c r="G9" s="34" t="n">
        <f aca="false">SUM(G5:G8)</f>
        <v>20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205</v>
      </c>
      <c r="B1" s="25"/>
      <c r="C1" s="25"/>
      <c r="D1" s="25"/>
      <c r="E1" s="25"/>
      <c r="F1" s="25"/>
      <c r="G1" s="25"/>
    </row>
    <row r="2" customFormat="false" ht="15" hidden="false" customHeight="true" outlineLevel="0" collapsed="false">
      <c r="A2" s="37" t="s">
        <v>206</v>
      </c>
      <c r="B2" s="37"/>
      <c r="C2" s="37"/>
      <c r="D2" s="37"/>
      <c r="E2" s="37"/>
      <c r="F2" s="37"/>
      <c r="G2" s="37"/>
    </row>
    <row r="4" customFormat="false" ht="15" hidden="false" customHeight="true" outlineLevel="0" collapsed="false">
      <c r="A4" s="33" t="s">
        <v>207</v>
      </c>
      <c r="B4" s="33"/>
      <c r="C4" s="33"/>
      <c r="D4" s="33"/>
      <c r="E4" s="33"/>
      <c r="F4" s="33"/>
      <c r="G4" s="33"/>
    </row>
    <row r="5" customFormat="false" ht="15" hidden="false" customHeight="true" outlineLevel="0" collapsed="false">
      <c r="A5" s="27" t="s">
        <v>50</v>
      </c>
      <c r="B5" s="27" t="s">
        <v>174</v>
      </c>
      <c r="C5" s="27" t="s">
        <v>175</v>
      </c>
      <c r="D5" s="27" t="s">
        <v>4</v>
      </c>
      <c r="E5" s="27" t="s">
        <v>5</v>
      </c>
      <c r="F5" s="27" t="s">
        <v>6</v>
      </c>
      <c r="G5" s="27" t="s">
        <v>7</v>
      </c>
    </row>
    <row r="6" customFormat="false" ht="15" hidden="false" customHeight="true" outlineLevel="0" collapsed="false">
      <c r="A6" s="29" t="s">
        <v>208</v>
      </c>
      <c r="B6" s="29" t="s">
        <v>209</v>
      </c>
      <c r="C6" s="30" t="n">
        <v>2.49</v>
      </c>
      <c r="D6" s="30" t="n">
        <f aca="false">C6/5</f>
        <v>0.498</v>
      </c>
      <c r="E6" s="29" t="n">
        <v>7</v>
      </c>
      <c r="F6" s="29" t="n">
        <v>2</v>
      </c>
      <c r="G6" s="29" t="n">
        <v>0</v>
      </c>
    </row>
    <row r="7" customFormat="false" ht="15" hidden="false" customHeight="true" outlineLevel="0" collapsed="false">
      <c r="A7" s="29" t="s">
        <v>210</v>
      </c>
      <c r="B7" s="29" t="s">
        <v>211</v>
      </c>
      <c r="C7" s="30" t="n">
        <v>1.99</v>
      </c>
      <c r="D7" s="30" t="n">
        <f aca="false">C7*2/5</f>
        <v>0.796</v>
      </c>
      <c r="E7" s="29" t="n">
        <v>6</v>
      </c>
      <c r="F7" s="29" t="n">
        <v>1</v>
      </c>
      <c r="G7" s="29" t="n">
        <v>0</v>
      </c>
    </row>
    <row r="8" customFormat="false" ht="15" hidden="false" customHeight="true" outlineLevel="0" collapsed="false">
      <c r="A8" s="29" t="s">
        <v>212</v>
      </c>
      <c r="B8" s="29" t="s">
        <v>213</v>
      </c>
      <c r="C8" s="30" t="n">
        <v>4.5</v>
      </c>
      <c r="D8" s="30" t="n">
        <f aca="false">C8/5</f>
        <v>0.9</v>
      </c>
      <c r="E8" s="29" t="n">
        <v>8</v>
      </c>
      <c r="F8" s="29" t="n">
        <v>2</v>
      </c>
      <c r="G8" s="29" t="n">
        <v>0</v>
      </c>
    </row>
    <row r="9" customFormat="false" ht="15" hidden="false" customHeight="true" outlineLevel="0" collapsed="false">
      <c r="A9" s="29" t="s">
        <v>214</v>
      </c>
      <c r="B9" s="29" t="s">
        <v>215</v>
      </c>
      <c r="C9" s="30" t="n">
        <v>1.99</v>
      </c>
      <c r="D9" s="30" t="n">
        <f aca="false">C9/5</f>
        <v>0.398</v>
      </c>
      <c r="E9" s="29" t="n">
        <v>3</v>
      </c>
      <c r="F9" s="29" t="n">
        <v>1</v>
      </c>
      <c r="G9" s="29" t="n">
        <v>0</v>
      </c>
    </row>
    <row r="10" customFormat="false" ht="15" hidden="false" customHeight="true" outlineLevel="0" collapsed="false">
      <c r="A10" s="29" t="s">
        <v>216</v>
      </c>
      <c r="B10" s="29" t="s">
        <v>217</v>
      </c>
      <c r="C10" s="30" t="n">
        <v>4.29</v>
      </c>
      <c r="D10" s="30" t="n">
        <f aca="false">C10/5</f>
        <v>0.858</v>
      </c>
      <c r="E10" s="29" t="n">
        <v>120</v>
      </c>
      <c r="F10" s="29" t="n">
        <v>10</v>
      </c>
      <c r="G10" s="29" t="n">
        <v>4</v>
      </c>
    </row>
    <row r="11" customFormat="false" ht="15" hidden="false" customHeight="true" outlineLevel="0" collapsed="false">
      <c r="A11" s="29" t="s">
        <v>218</v>
      </c>
      <c r="B11" s="29" t="s">
        <v>219</v>
      </c>
      <c r="C11" s="30" t="n">
        <v>3.79</v>
      </c>
      <c r="D11" s="30" t="n">
        <f aca="false">C11/20*3</f>
        <v>0.5685</v>
      </c>
      <c r="E11" s="29" t="n">
        <v>120</v>
      </c>
      <c r="F11" s="29" t="n">
        <v>30</v>
      </c>
      <c r="G11" s="29" t="n">
        <v>3</v>
      </c>
    </row>
    <row r="12" customFormat="false" ht="15" hidden="false" customHeight="true" outlineLevel="0" collapsed="false">
      <c r="A12" s="29" t="s">
        <v>220</v>
      </c>
      <c r="B12" s="29" t="s">
        <v>221</v>
      </c>
      <c r="C12" s="30" t="n">
        <v>3.29</v>
      </c>
      <c r="D12" s="30" t="n">
        <f aca="false">C12/6*1.33</f>
        <v>0.729283333333333</v>
      </c>
      <c r="E12" s="29" t="n">
        <v>147</v>
      </c>
      <c r="F12" s="29" t="n">
        <v>7</v>
      </c>
      <c r="G12" s="29" t="n">
        <v>16</v>
      </c>
    </row>
    <row r="13" customFormat="false" ht="15" hidden="false" customHeight="true" outlineLevel="0" collapsed="false">
      <c r="A13" s="34" t="s">
        <v>184</v>
      </c>
      <c r="B13" s="35"/>
      <c r="C13" s="35"/>
      <c r="D13" s="36" t="n">
        <f aca="false">SUM(D6:D12)</f>
        <v>4.74778333333333</v>
      </c>
      <c r="E13" s="34" t="n">
        <f aca="false">SUM(E6:E12)</f>
        <v>411</v>
      </c>
      <c r="F13" s="34" t="n">
        <f aca="false">SUM(F6:F12)</f>
        <v>53</v>
      </c>
      <c r="G13" s="34" t="n">
        <f aca="false">SUM(G6:G12)</f>
        <v>23</v>
      </c>
    </row>
    <row r="15" customFormat="false" ht="15" hidden="false" customHeight="true" outlineLevel="0" collapsed="false">
      <c r="A15" s="33" t="s">
        <v>222</v>
      </c>
      <c r="B15" s="33"/>
      <c r="C15" s="33"/>
      <c r="D15" s="33"/>
      <c r="E15" s="33"/>
      <c r="F15" s="33"/>
      <c r="G15" s="33"/>
    </row>
    <row r="16" customFormat="false" ht="15" hidden="false" customHeight="true" outlineLevel="0" collapsed="false">
      <c r="A16" s="27" t="s">
        <v>50</v>
      </c>
      <c r="B16" s="27" t="s">
        <v>174</v>
      </c>
      <c r="C16" s="27" t="s">
        <v>175</v>
      </c>
      <c r="D16" s="27" t="s">
        <v>4</v>
      </c>
      <c r="E16" s="27" t="s">
        <v>5</v>
      </c>
      <c r="F16" s="27" t="s">
        <v>6</v>
      </c>
      <c r="G16" s="27" t="s">
        <v>7</v>
      </c>
    </row>
    <row r="17" customFormat="false" ht="15" hidden="false" customHeight="true" outlineLevel="0" collapsed="false">
      <c r="A17" s="29" t="s">
        <v>208</v>
      </c>
      <c r="B17" s="29" t="s">
        <v>209</v>
      </c>
      <c r="C17" s="30" t="n">
        <v>2.49</v>
      </c>
      <c r="D17" s="30" t="n">
        <f aca="false">C17/5</f>
        <v>0.498</v>
      </c>
      <c r="E17" s="29" t="n">
        <v>7</v>
      </c>
      <c r="F17" s="29" t="n">
        <v>2</v>
      </c>
      <c r="G17" s="29" t="n">
        <v>0</v>
      </c>
    </row>
    <row r="18" customFormat="false" ht="15" hidden="false" customHeight="true" outlineLevel="0" collapsed="false">
      <c r="A18" s="29" t="s">
        <v>210</v>
      </c>
      <c r="B18" s="29" t="s">
        <v>211</v>
      </c>
      <c r="C18" s="30" t="n">
        <v>1.99</v>
      </c>
      <c r="D18" s="30" t="n">
        <f aca="false">C18*2/5</f>
        <v>0.796</v>
      </c>
      <c r="E18" s="29" t="n">
        <v>6</v>
      </c>
      <c r="F18" s="29" t="n">
        <v>1</v>
      </c>
      <c r="G18" s="29" t="n">
        <v>0</v>
      </c>
    </row>
    <row r="19" customFormat="false" ht="15" hidden="false" customHeight="true" outlineLevel="0" collapsed="false">
      <c r="A19" s="29" t="s">
        <v>212</v>
      </c>
      <c r="B19" s="29" t="s">
        <v>213</v>
      </c>
      <c r="C19" s="30" t="n">
        <v>4.5</v>
      </c>
      <c r="D19" s="30" t="n">
        <f aca="false">C19/5</f>
        <v>0.9</v>
      </c>
      <c r="E19" s="29" t="n">
        <v>8</v>
      </c>
      <c r="F19" s="29" t="n">
        <v>2</v>
      </c>
      <c r="G19" s="29" t="n">
        <v>0</v>
      </c>
    </row>
    <row r="20" customFormat="false" ht="15" hidden="false" customHeight="true" outlineLevel="0" collapsed="false">
      <c r="A20" s="29" t="s">
        <v>214</v>
      </c>
      <c r="B20" s="29" t="s">
        <v>215</v>
      </c>
      <c r="C20" s="30" t="n">
        <v>1.99</v>
      </c>
      <c r="D20" s="30" t="n">
        <f aca="false">C20/5</f>
        <v>0.398</v>
      </c>
      <c r="E20" s="29" t="n">
        <v>3</v>
      </c>
      <c r="F20" s="29" t="n">
        <v>1</v>
      </c>
      <c r="G20" s="29" t="n">
        <v>0</v>
      </c>
    </row>
    <row r="21" customFormat="false" ht="15" hidden="false" customHeight="true" outlineLevel="0" collapsed="false">
      <c r="A21" s="29" t="s">
        <v>216</v>
      </c>
      <c r="B21" s="29" t="s">
        <v>217</v>
      </c>
      <c r="C21" s="30" t="n">
        <v>4.29</v>
      </c>
      <c r="D21" s="30" t="n">
        <f aca="false">C21/5</f>
        <v>0.858</v>
      </c>
      <c r="E21" s="29" t="n">
        <v>120</v>
      </c>
      <c r="F21" s="29" t="n">
        <v>10</v>
      </c>
      <c r="G21" s="29" t="n">
        <v>4</v>
      </c>
    </row>
    <row r="22" customFormat="false" ht="15" hidden="false" customHeight="true" outlineLevel="0" collapsed="false">
      <c r="A22" s="29" t="s">
        <v>218</v>
      </c>
      <c r="B22" s="29" t="s">
        <v>219</v>
      </c>
      <c r="C22" s="30" t="n">
        <v>3.79</v>
      </c>
      <c r="D22" s="30" t="n">
        <f aca="false">C22/20*3</f>
        <v>0.5685</v>
      </c>
      <c r="E22" s="29" t="n">
        <v>120</v>
      </c>
      <c r="F22" s="29" t="n">
        <v>30</v>
      </c>
      <c r="G22" s="29" t="n">
        <v>3</v>
      </c>
    </row>
    <row r="23" customFormat="false" ht="15" hidden="false" customHeight="true" outlineLevel="0" collapsed="false">
      <c r="A23" s="29" t="s">
        <v>223</v>
      </c>
      <c r="B23" s="29" t="s">
        <v>224</v>
      </c>
      <c r="C23" s="30" t="n">
        <v>2.79</v>
      </c>
      <c r="D23" s="30" t="n">
        <f aca="false">C23</f>
        <v>2.79</v>
      </c>
      <c r="E23" s="29" t="n">
        <v>100</v>
      </c>
      <c r="F23" s="29" t="n">
        <v>0</v>
      </c>
      <c r="G23" s="29" t="n">
        <v>21</v>
      </c>
    </row>
    <row r="24" customFormat="false" ht="15" hidden="false" customHeight="true" outlineLevel="0" collapsed="false">
      <c r="A24" s="34" t="s">
        <v>184</v>
      </c>
      <c r="B24" s="35"/>
      <c r="C24" s="35"/>
      <c r="D24" s="36" t="n">
        <f aca="false">SUM(D17:D23)</f>
        <v>6.8085</v>
      </c>
      <c r="E24" s="34" t="n">
        <f aca="false">SUM(E17:E23)</f>
        <v>364</v>
      </c>
      <c r="F24" s="34" t="n">
        <f aca="false">SUM(F17:F23)</f>
        <v>46</v>
      </c>
      <c r="G24" s="34" t="n">
        <f aca="false">SUM(G17:G23)</f>
        <v>28</v>
      </c>
    </row>
    <row r="26" customFormat="false" ht="15" hidden="false" customHeight="true" outlineLevel="0" collapsed="false">
      <c r="A26" s="33" t="s">
        <v>225</v>
      </c>
      <c r="B26" s="33"/>
      <c r="C26" s="33"/>
      <c r="D26" s="33"/>
      <c r="E26" s="33"/>
      <c r="F26" s="33"/>
      <c r="G26" s="33"/>
    </row>
    <row r="27" customFormat="false" ht="15" hidden="false" customHeight="true" outlineLevel="0" collapsed="false">
      <c r="A27" s="27" t="s">
        <v>50</v>
      </c>
      <c r="B27" s="27" t="s">
        <v>174</v>
      </c>
      <c r="C27" s="27" t="s">
        <v>175</v>
      </c>
      <c r="D27" s="27" t="s">
        <v>4</v>
      </c>
      <c r="E27" s="27" t="s">
        <v>5</v>
      </c>
      <c r="F27" s="27" t="s">
        <v>6</v>
      </c>
      <c r="G27" s="27" t="s">
        <v>7</v>
      </c>
    </row>
    <row r="28" customFormat="false" ht="15" hidden="false" customHeight="true" outlineLevel="0" collapsed="false">
      <c r="A28" s="29" t="s">
        <v>208</v>
      </c>
      <c r="B28" s="29" t="s">
        <v>209</v>
      </c>
      <c r="C28" s="30" t="n">
        <v>2.49</v>
      </c>
      <c r="D28" s="30" t="n">
        <f aca="false">C28/5</f>
        <v>0.498</v>
      </c>
      <c r="E28" s="29" t="n">
        <v>7</v>
      </c>
      <c r="F28" s="29" t="n">
        <v>2</v>
      </c>
      <c r="G28" s="29" t="n">
        <v>0</v>
      </c>
    </row>
    <row r="29" customFormat="false" ht="15" hidden="false" customHeight="true" outlineLevel="0" collapsed="false">
      <c r="A29" s="29" t="s">
        <v>210</v>
      </c>
      <c r="B29" s="29" t="s">
        <v>211</v>
      </c>
      <c r="C29" s="30" t="n">
        <v>1.99</v>
      </c>
      <c r="D29" s="30" t="n">
        <f aca="false">C29*2/5</f>
        <v>0.796</v>
      </c>
      <c r="E29" s="29" t="n">
        <v>6</v>
      </c>
      <c r="F29" s="29" t="n">
        <v>1</v>
      </c>
      <c r="G29" s="29" t="n">
        <v>0</v>
      </c>
    </row>
    <row r="30" customFormat="false" ht="15" hidden="false" customHeight="true" outlineLevel="0" collapsed="false">
      <c r="A30" s="29" t="s">
        <v>212</v>
      </c>
      <c r="B30" s="29" t="s">
        <v>213</v>
      </c>
      <c r="C30" s="30" t="n">
        <v>4.5</v>
      </c>
      <c r="D30" s="30" t="n">
        <f aca="false">C30/5</f>
        <v>0.9</v>
      </c>
      <c r="E30" s="29" t="n">
        <v>8</v>
      </c>
      <c r="F30" s="29" t="n">
        <v>2</v>
      </c>
      <c r="G30" s="29" t="n">
        <v>0</v>
      </c>
    </row>
    <row r="31" customFormat="false" ht="15" hidden="false" customHeight="true" outlineLevel="0" collapsed="false">
      <c r="A31" s="29" t="s">
        <v>214</v>
      </c>
      <c r="B31" s="29" t="s">
        <v>215</v>
      </c>
      <c r="C31" s="30" t="n">
        <v>1.99</v>
      </c>
      <c r="D31" s="30" t="n">
        <f aca="false">C31/5</f>
        <v>0.398</v>
      </c>
      <c r="E31" s="29" t="n">
        <v>3</v>
      </c>
      <c r="F31" s="29" t="n">
        <v>1</v>
      </c>
      <c r="G31" s="29" t="n">
        <v>0</v>
      </c>
    </row>
    <row r="32" customFormat="false" ht="15" hidden="false" customHeight="true" outlineLevel="0" collapsed="false">
      <c r="A32" s="29" t="s">
        <v>216</v>
      </c>
      <c r="B32" s="29" t="s">
        <v>217</v>
      </c>
      <c r="C32" s="30" t="n">
        <v>4.29</v>
      </c>
      <c r="D32" s="30" t="n">
        <f aca="false">C32/5</f>
        <v>0.858</v>
      </c>
      <c r="E32" s="29" t="n">
        <v>120</v>
      </c>
      <c r="F32" s="29" t="n">
        <v>10</v>
      </c>
      <c r="G32" s="29" t="n">
        <v>4</v>
      </c>
    </row>
    <row r="33" customFormat="false" ht="15" hidden="false" customHeight="true" outlineLevel="0" collapsed="false">
      <c r="A33" s="29" t="s">
        <v>218</v>
      </c>
      <c r="B33" s="29" t="s">
        <v>219</v>
      </c>
      <c r="C33" s="30" t="n">
        <v>3.79</v>
      </c>
      <c r="D33" s="30" t="n">
        <f aca="false">C33/20*3</f>
        <v>0.5685</v>
      </c>
      <c r="E33" s="29" t="n">
        <v>120</v>
      </c>
      <c r="F33" s="29" t="n">
        <v>30</v>
      </c>
      <c r="G33" s="29" t="n">
        <v>3</v>
      </c>
    </row>
    <row r="34" customFormat="false" ht="15" hidden="false" customHeight="true" outlineLevel="0" collapsed="false">
      <c r="A34" s="29" t="s">
        <v>226</v>
      </c>
      <c r="B34" s="29" t="s">
        <v>177</v>
      </c>
      <c r="C34" s="30" t="n">
        <v>2.49</v>
      </c>
      <c r="D34" s="30" t="n">
        <f aca="false">C34</f>
        <v>2.49</v>
      </c>
      <c r="E34" s="29" t="n">
        <v>188</v>
      </c>
      <c r="F34" s="29" t="n">
        <v>14</v>
      </c>
      <c r="G34" s="29" t="n">
        <v>17</v>
      </c>
    </row>
    <row r="35" customFormat="false" ht="15" hidden="false" customHeight="true" outlineLevel="0" collapsed="false">
      <c r="A35" s="29" t="s">
        <v>227</v>
      </c>
      <c r="B35" s="29" t="s">
        <v>228</v>
      </c>
      <c r="C35" s="30" t="n">
        <v>8.99</v>
      </c>
      <c r="D35" s="30" t="n">
        <f aca="false">C35/12</f>
        <v>0.749166666666667</v>
      </c>
      <c r="E35" s="29" t="n">
        <v>70</v>
      </c>
      <c r="F35" s="29" t="n">
        <v>0</v>
      </c>
      <c r="G35" s="29" t="n">
        <v>4</v>
      </c>
    </row>
    <row r="36" customFormat="false" ht="15" hidden="false" customHeight="true" outlineLevel="0" collapsed="false">
      <c r="A36" s="34" t="s">
        <v>184</v>
      </c>
      <c r="B36" s="35"/>
      <c r="C36" s="35"/>
      <c r="D36" s="36" t="n">
        <f aca="false">SUM(D28:D35)</f>
        <v>7.25766666666667</v>
      </c>
      <c r="E36" s="34" t="n">
        <f aca="false">SUM(E28:E35)</f>
        <v>522</v>
      </c>
      <c r="F36" s="34" t="n">
        <f aca="false">SUM(F28:F35)</f>
        <v>60</v>
      </c>
      <c r="G36" s="34" t="n">
        <f aca="false">SUM(G28:G35)</f>
        <v>28</v>
      </c>
    </row>
  </sheetData>
  <mergeCells count="5">
    <mergeCell ref="A1:G1"/>
    <mergeCell ref="A2:G2"/>
    <mergeCell ref="A4:G4"/>
    <mergeCell ref="A15:G15"/>
    <mergeCell ref="A26:G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20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229</v>
      </c>
      <c r="B1" s="25"/>
      <c r="C1" s="25"/>
      <c r="D1" s="25"/>
      <c r="E1" s="25"/>
      <c r="F1" s="25"/>
      <c r="G1" s="25"/>
    </row>
    <row r="2" customFormat="false" ht="15" hidden="false" customHeight="true" outlineLevel="0" collapsed="false">
      <c r="A2" s="38" t="s">
        <v>230</v>
      </c>
      <c r="B2" s="38"/>
      <c r="C2" s="38"/>
      <c r="D2" s="38"/>
      <c r="E2" s="38"/>
      <c r="F2" s="38"/>
      <c r="G2" s="38"/>
    </row>
    <row r="4" customFormat="false" ht="15" hidden="false" customHeight="true" outlineLevel="0" collapsed="false">
      <c r="A4" s="33" t="s">
        <v>231</v>
      </c>
      <c r="B4" s="33"/>
      <c r="C4" s="33"/>
      <c r="D4" s="33"/>
      <c r="E4" s="33"/>
      <c r="F4" s="33"/>
      <c r="G4" s="33"/>
    </row>
    <row r="5" customFormat="false" ht="15" hidden="false" customHeight="true" outlineLevel="0" collapsed="false">
      <c r="A5" s="27" t="s">
        <v>50</v>
      </c>
      <c r="B5" s="27" t="s">
        <v>174</v>
      </c>
      <c r="C5" s="27" t="s">
        <v>175</v>
      </c>
      <c r="D5" s="27" t="s">
        <v>4</v>
      </c>
      <c r="E5" s="27" t="s">
        <v>5</v>
      </c>
      <c r="F5" s="27" t="s">
        <v>6</v>
      </c>
      <c r="G5" s="27" t="s">
        <v>7</v>
      </c>
    </row>
    <row r="6" customFormat="false" ht="15" hidden="false" customHeight="true" outlineLevel="0" collapsed="false">
      <c r="A6" s="29" t="s">
        <v>232</v>
      </c>
      <c r="B6" s="29" t="s">
        <v>233</v>
      </c>
      <c r="C6" s="30" t="n">
        <v>13.49</v>
      </c>
      <c r="D6" s="30" t="n">
        <f aca="false">C6/2</f>
        <v>6.745</v>
      </c>
      <c r="E6" s="29" t="n">
        <v>270</v>
      </c>
      <c r="F6" s="29" t="n">
        <v>1</v>
      </c>
      <c r="G6" s="29" t="n">
        <v>23</v>
      </c>
    </row>
    <row r="7" customFormat="false" ht="15" hidden="false" customHeight="true" outlineLevel="0" collapsed="false">
      <c r="A7" s="29" t="s">
        <v>234</v>
      </c>
      <c r="B7" s="29" t="s">
        <v>235</v>
      </c>
      <c r="C7" s="30" t="n">
        <v>0.99</v>
      </c>
      <c r="D7" s="30" t="n">
        <f aca="false">C7*0.25</f>
        <v>0.2475</v>
      </c>
      <c r="E7" s="29" t="n">
        <v>160</v>
      </c>
      <c r="F7" s="29" t="n">
        <v>37</v>
      </c>
      <c r="G7" s="29" t="n">
        <v>4</v>
      </c>
    </row>
    <row r="8" customFormat="false" ht="15" hidden="false" customHeight="true" outlineLevel="0" collapsed="false">
      <c r="A8" s="29" t="s">
        <v>236</v>
      </c>
      <c r="B8" s="29" t="s">
        <v>237</v>
      </c>
      <c r="C8" s="30" t="n">
        <v>3.49</v>
      </c>
      <c r="D8" s="30" t="n">
        <f aca="false">C8</f>
        <v>3.49</v>
      </c>
      <c r="E8" s="29" t="n">
        <v>75</v>
      </c>
      <c r="F8" s="29" t="n">
        <v>12</v>
      </c>
      <c r="G8" s="29" t="n">
        <v>9</v>
      </c>
    </row>
    <row r="9" customFormat="false" ht="15" hidden="false" customHeight="true" outlineLevel="0" collapsed="false">
      <c r="A9" s="34" t="s">
        <v>184</v>
      </c>
      <c r="B9" s="35"/>
      <c r="C9" s="35"/>
      <c r="D9" s="36" t="n">
        <f aca="false">SUM(D6:D8)</f>
        <v>10.4825</v>
      </c>
      <c r="E9" s="34" t="n">
        <f aca="false">SUM(E6:E8)</f>
        <v>505</v>
      </c>
      <c r="F9" s="34" t="n">
        <f aca="false">SUM(F6:F8)</f>
        <v>50</v>
      </c>
      <c r="G9" s="34" t="n">
        <f aca="false">SUM(G6:G8)</f>
        <v>36</v>
      </c>
    </row>
    <row r="10" customFormat="false" ht="15" hidden="false" customHeight="true" outlineLevel="0" collapsed="false">
      <c r="A10" s="1" t="s">
        <v>238</v>
      </c>
      <c r="D10" s="39" t="n">
        <f aca="false">12.25-D9</f>
        <v>1.7675</v>
      </c>
    </row>
    <row r="12" customFormat="false" ht="15" hidden="false" customHeight="true" outlineLevel="0" collapsed="false">
      <c r="A12" s="33" t="s">
        <v>239</v>
      </c>
      <c r="B12" s="33"/>
      <c r="C12" s="33"/>
      <c r="D12" s="33"/>
      <c r="E12" s="33"/>
      <c r="F12" s="33"/>
      <c r="G12" s="33"/>
    </row>
    <row r="13" customFormat="false" ht="15" hidden="false" customHeight="true" outlineLevel="0" collapsed="false">
      <c r="A13" s="27" t="s">
        <v>50</v>
      </c>
      <c r="B13" s="27" t="s">
        <v>174</v>
      </c>
      <c r="C13" s="27" t="s">
        <v>175</v>
      </c>
      <c r="D13" s="27" t="s">
        <v>4</v>
      </c>
      <c r="E13" s="27" t="s">
        <v>5</v>
      </c>
      <c r="F13" s="27" t="s">
        <v>6</v>
      </c>
      <c r="G13" s="27" t="s">
        <v>7</v>
      </c>
    </row>
    <row r="14" customFormat="false" ht="15" hidden="false" customHeight="true" outlineLevel="0" collapsed="false">
      <c r="A14" s="29" t="s">
        <v>232</v>
      </c>
      <c r="B14" s="29" t="s">
        <v>233</v>
      </c>
      <c r="C14" s="30" t="n">
        <v>13.49</v>
      </c>
      <c r="D14" s="30" t="n">
        <f aca="false">C14/2</f>
        <v>6.745</v>
      </c>
      <c r="E14" s="29" t="n">
        <v>270</v>
      </c>
      <c r="F14" s="29" t="n">
        <v>1</v>
      </c>
      <c r="G14" s="29" t="n">
        <v>23</v>
      </c>
    </row>
    <row r="15" customFormat="false" ht="15" hidden="false" customHeight="true" outlineLevel="0" collapsed="false">
      <c r="A15" s="29" t="s">
        <v>240</v>
      </c>
      <c r="B15" s="29" t="s">
        <v>241</v>
      </c>
      <c r="C15" s="30" t="n">
        <v>0.49</v>
      </c>
      <c r="D15" s="30" t="n">
        <f aca="false">C15*2</f>
        <v>0.98</v>
      </c>
      <c r="E15" s="29" t="n">
        <v>560</v>
      </c>
      <c r="F15" s="29" t="n">
        <v>128</v>
      </c>
      <c r="G15" s="29" t="n">
        <v>12</v>
      </c>
    </row>
    <row r="16" customFormat="false" ht="15" hidden="false" customHeight="true" outlineLevel="0" collapsed="false">
      <c r="A16" s="29" t="s">
        <v>236</v>
      </c>
      <c r="B16" s="29" t="s">
        <v>237</v>
      </c>
      <c r="C16" s="30" t="n">
        <v>3.49</v>
      </c>
      <c r="D16" s="30" t="n">
        <f aca="false">C16</f>
        <v>3.49</v>
      </c>
      <c r="E16" s="29" t="n">
        <v>75</v>
      </c>
      <c r="F16" s="29" t="n">
        <v>12</v>
      </c>
      <c r="G16" s="29" t="n">
        <v>9</v>
      </c>
    </row>
    <row r="17" customFormat="false" ht="15" hidden="false" customHeight="true" outlineLevel="0" collapsed="false">
      <c r="A17" s="34" t="s">
        <v>184</v>
      </c>
      <c r="B17" s="35"/>
      <c r="C17" s="35"/>
      <c r="D17" s="36" t="n">
        <f aca="false">SUM(D14:D16)</f>
        <v>11.215</v>
      </c>
      <c r="E17" s="34" t="n">
        <f aca="false">SUM(E14:E16)</f>
        <v>905</v>
      </c>
      <c r="F17" s="34" t="n">
        <f aca="false">SUM(F14:F16)</f>
        <v>141</v>
      </c>
      <c r="G17" s="34" t="n">
        <f aca="false">SUM(G14:G16)</f>
        <v>44</v>
      </c>
    </row>
    <row r="18" customFormat="false" ht="15" hidden="false" customHeight="true" outlineLevel="0" collapsed="false">
      <c r="A18" s="1" t="s">
        <v>238</v>
      </c>
      <c r="D18" s="39" t="n">
        <f aca="false">12.25-D17</f>
        <v>1.035</v>
      </c>
    </row>
    <row r="20" customFormat="false" ht="15" hidden="false" customHeight="true" outlineLevel="0" collapsed="false">
      <c r="A20" s="33" t="s">
        <v>242</v>
      </c>
      <c r="B20" s="33"/>
      <c r="C20" s="33"/>
      <c r="D20" s="33"/>
      <c r="E20" s="33"/>
      <c r="F20" s="33"/>
      <c r="G20" s="33"/>
    </row>
    <row r="21" customFormat="false" ht="15" hidden="false" customHeight="true" outlineLevel="0" collapsed="false">
      <c r="A21" s="27" t="s">
        <v>50</v>
      </c>
      <c r="B21" s="27" t="s">
        <v>174</v>
      </c>
      <c r="C21" s="27" t="s">
        <v>175</v>
      </c>
      <c r="D21" s="27" t="s">
        <v>4</v>
      </c>
      <c r="E21" s="27" t="s">
        <v>5</v>
      </c>
      <c r="F21" s="27" t="s">
        <v>6</v>
      </c>
      <c r="G21" s="27" t="s">
        <v>7</v>
      </c>
    </row>
    <row r="22" customFormat="false" ht="15" hidden="false" customHeight="true" outlineLevel="0" collapsed="false">
      <c r="A22" s="29" t="s">
        <v>232</v>
      </c>
      <c r="B22" s="29" t="s">
        <v>233</v>
      </c>
      <c r="C22" s="30" t="n">
        <v>13.49</v>
      </c>
      <c r="D22" s="30" t="n">
        <f aca="false">C22/2</f>
        <v>6.745</v>
      </c>
      <c r="E22" s="29" t="n">
        <v>270</v>
      </c>
      <c r="F22" s="29" t="n">
        <v>1</v>
      </c>
      <c r="G22" s="29" t="n">
        <v>23</v>
      </c>
    </row>
    <row r="23" customFormat="false" ht="15" hidden="false" customHeight="true" outlineLevel="0" collapsed="false">
      <c r="A23" s="29" t="s">
        <v>243</v>
      </c>
      <c r="B23" s="29" t="s">
        <v>244</v>
      </c>
      <c r="C23" s="30" t="n">
        <v>7.29</v>
      </c>
      <c r="D23" s="30" t="n">
        <f aca="false">C23/6</f>
        <v>1.215</v>
      </c>
      <c r="E23" s="29" t="n">
        <v>200</v>
      </c>
      <c r="F23" s="29" t="n">
        <v>43</v>
      </c>
      <c r="G23" s="29" t="n">
        <v>5</v>
      </c>
    </row>
    <row r="24" customFormat="false" ht="15" hidden="false" customHeight="true" outlineLevel="0" collapsed="false">
      <c r="A24" s="29" t="s">
        <v>245</v>
      </c>
      <c r="B24" s="29" t="s">
        <v>246</v>
      </c>
      <c r="C24" s="30" t="n">
        <v>5.99</v>
      </c>
      <c r="D24" s="30" t="n">
        <f aca="false">C24/3.5</f>
        <v>1.71142857142857</v>
      </c>
      <c r="E24" s="29" t="n">
        <v>15</v>
      </c>
      <c r="F24" s="29" t="n">
        <v>3</v>
      </c>
      <c r="G24" s="29" t="n">
        <v>1</v>
      </c>
    </row>
    <row r="25" customFormat="false" ht="15" hidden="false" customHeight="true" outlineLevel="0" collapsed="false">
      <c r="A25" s="29" t="s">
        <v>247</v>
      </c>
      <c r="B25" s="29" t="s">
        <v>248</v>
      </c>
      <c r="C25" s="30" t="n">
        <v>4.99</v>
      </c>
      <c r="D25" s="30" t="n">
        <f aca="false">C25/12</f>
        <v>0.415833333333333</v>
      </c>
      <c r="E25" s="29" t="n">
        <v>35</v>
      </c>
      <c r="F25" s="29" t="n">
        <v>1</v>
      </c>
      <c r="G25" s="29" t="n">
        <v>3</v>
      </c>
    </row>
    <row r="26" customFormat="false" ht="15" hidden="false" customHeight="true" outlineLevel="0" collapsed="false">
      <c r="A26" s="29" t="s">
        <v>249</v>
      </c>
      <c r="B26" s="29" t="s">
        <v>250</v>
      </c>
      <c r="C26" s="30" t="n">
        <v>7.99</v>
      </c>
      <c r="D26" s="30" t="n">
        <f aca="false">C26/18*1.5</f>
        <v>0.665833333333333</v>
      </c>
      <c r="E26" s="29" t="n">
        <v>26</v>
      </c>
      <c r="F26" s="29" t="n">
        <v>2</v>
      </c>
      <c r="G26" s="29" t="n">
        <v>0</v>
      </c>
    </row>
    <row r="27" customFormat="false" ht="15" hidden="false" customHeight="true" outlineLevel="0" collapsed="false">
      <c r="A27" s="29" t="s">
        <v>251</v>
      </c>
      <c r="B27" s="29" t="s">
        <v>252</v>
      </c>
      <c r="C27" s="30" t="n">
        <v>5.59</v>
      </c>
      <c r="D27" s="30" t="n">
        <f aca="false">C27/12</f>
        <v>0.465833333333333</v>
      </c>
      <c r="E27" s="29" t="n">
        <v>110</v>
      </c>
      <c r="F27" s="29" t="n">
        <v>1</v>
      </c>
      <c r="G27" s="29" t="n">
        <v>0</v>
      </c>
    </row>
    <row r="28" customFormat="false" ht="15" hidden="false" customHeight="true" outlineLevel="0" collapsed="false">
      <c r="A28" s="29" t="s">
        <v>253</v>
      </c>
      <c r="B28" s="29" t="s">
        <v>254</v>
      </c>
      <c r="C28" s="30" t="n">
        <v>0</v>
      </c>
      <c r="D28" s="30" t="n">
        <v>0</v>
      </c>
      <c r="E28" s="29" t="n">
        <v>5</v>
      </c>
      <c r="F28" s="29" t="n">
        <v>1</v>
      </c>
      <c r="G28" s="29" t="n">
        <v>0</v>
      </c>
    </row>
    <row r="29" customFormat="false" ht="15" hidden="false" customHeight="true" outlineLevel="0" collapsed="false">
      <c r="A29" s="34" t="s">
        <v>210</v>
      </c>
      <c r="B29" s="35" t="s">
        <v>254</v>
      </c>
      <c r="C29" s="40" t="n">
        <v>0</v>
      </c>
      <c r="D29" s="36" t="n">
        <v>0</v>
      </c>
      <c r="E29" s="34" t="n">
        <v>5</v>
      </c>
      <c r="F29" s="34" t="n">
        <v>1</v>
      </c>
      <c r="G29" s="34" t="n">
        <v>0</v>
      </c>
    </row>
    <row r="30" customFormat="false" ht="15" hidden="false" customHeight="true" outlineLevel="0" collapsed="false">
      <c r="A30" s="34" t="s">
        <v>184</v>
      </c>
      <c r="B30" s="35"/>
      <c r="C30" s="35"/>
      <c r="D30" s="36" t="n">
        <f aca="false">SUM(D22:D29)</f>
        <v>11.2189285714286</v>
      </c>
      <c r="E30" s="34" t="n">
        <f aca="false">SUM(E22:E29)</f>
        <v>666</v>
      </c>
      <c r="F30" s="34" t="n">
        <f aca="false">SUM(F22:F29)</f>
        <v>53</v>
      </c>
      <c r="G30" s="34" t="n">
        <f aca="false">SUM(G22:G29)</f>
        <v>32</v>
      </c>
    </row>
    <row r="31" customFormat="false" ht="15" hidden="false" customHeight="true" outlineLevel="0" collapsed="false">
      <c r="A31" s="1" t="s">
        <v>238</v>
      </c>
      <c r="D31" s="39" t="n">
        <f aca="false">12.25-D30</f>
        <v>1.03107142857143</v>
      </c>
    </row>
    <row r="32" customFormat="false" ht="15" hidden="false" customHeight="true" outlineLevel="0" collapsed="false">
      <c r="A32" s="33" t="s">
        <v>255</v>
      </c>
      <c r="B32" s="33"/>
      <c r="C32" s="33"/>
      <c r="D32" s="33"/>
      <c r="E32" s="33"/>
      <c r="F32" s="33"/>
      <c r="G32" s="33"/>
    </row>
    <row r="33" customFormat="false" ht="15" hidden="false" customHeight="true" outlineLevel="0" collapsed="false">
      <c r="A33" s="27" t="s">
        <v>50</v>
      </c>
      <c r="B33" s="27" t="s">
        <v>174</v>
      </c>
      <c r="C33" s="27" t="s">
        <v>175</v>
      </c>
      <c r="D33" s="27" t="s">
        <v>4</v>
      </c>
      <c r="E33" s="27" t="s">
        <v>5</v>
      </c>
      <c r="F33" s="27" t="s">
        <v>6</v>
      </c>
      <c r="G33" s="27" t="s">
        <v>7</v>
      </c>
    </row>
    <row r="34" customFormat="false" ht="15" hidden="false" customHeight="true" outlineLevel="0" collapsed="false">
      <c r="A34" s="29" t="s">
        <v>256</v>
      </c>
      <c r="B34" s="29" t="s">
        <v>257</v>
      </c>
      <c r="C34" s="30" t="n">
        <v>13.49</v>
      </c>
      <c r="D34" s="30" t="n">
        <f aca="false">C34</f>
        <v>13.49</v>
      </c>
      <c r="E34" s="29" t="n">
        <v>540</v>
      </c>
      <c r="F34" s="29" t="n">
        <v>2</v>
      </c>
      <c r="G34" s="29" t="n">
        <v>46</v>
      </c>
    </row>
    <row r="35" customFormat="false" ht="15" hidden="false" customHeight="true" outlineLevel="0" collapsed="false">
      <c r="A35" s="29" t="s">
        <v>240</v>
      </c>
      <c r="B35" s="29" t="s">
        <v>241</v>
      </c>
      <c r="C35" s="30" t="n">
        <v>0.49</v>
      </c>
      <c r="D35" s="30" t="n">
        <f aca="false">C35*2</f>
        <v>0.98</v>
      </c>
      <c r="E35" s="29" t="n">
        <v>560</v>
      </c>
      <c r="F35" s="29" t="n">
        <v>128</v>
      </c>
      <c r="G35" s="29" t="n">
        <v>12</v>
      </c>
    </row>
    <row r="36" customFormat="false" ht="15" hidden="false" customHeight="true" outlineLevel="0" collapsed="false">
      <c r="A36" s="29" t="s">
        <v>140</v>
      </c>
      <c r="B36" s="29" t="s">
        <v>258</v>
      </c>
      <c r="C36" s="30" t="n">
        <v>5.49</v>
      </c>
      <c r="D36" s="30" t="n">
        <f aca="false">C36</f>
        <v>5.49</v>
      </c>
      <c r="E36" s="29" t="n">
        <v>40</v>
      </c>
      <c r="F36" s="29" t="n">
        <v>8</v>
      </c>
      <c r="G36" s="29" t="n">
        <v>4</v>
      </c>
    </row>
    <row r="37" customFormat="false" ht="15" hidden="false" customHeight="true" outlineLevel="0" collapsed="false">
      <c r="A37" s="34" t="s">
        <v>259</v>
      </c>
      <c r="B37" s="35"/>
      <c r="C37" s="35"/>
      <c r="D37" s="36" t="n">
        <f aca="false">SUM(D34:D36)</f>
        <v>19.96</v>
      </c>
      <c r="E37" s="34" t="n">
        <f aca="false">SUM(E34:E36)</f>
        <v>1140</v>
      </c>
      <c r="F37" s="34" t="n">
        <f aca="false">SUM(F34:F36)</f>
        <v>138</v>
      </c>
      <c r="G37" s="34" t="n">
        <f aca="false">SUM(G34:G36)</f>
        <v>62</v>
      </c>
    </row>
    <row r="38" customFormat="false" ht="15" hidden="false" customHeight="true" outlineLevel="0" collapsed="false">
      <c r="A38" s="41" t="s">
        <v>260</v>
      </c>
      <c r="B38" s="29"/>
      <c r="C38" s="29"/>
      <c r="D38" s="42" t="n">
        <f aca="false">D37/2</f>
        <v>9.98</v>
      </c>
      <c r="E38" s="41" t="n">
        <f aca="false">E37/2</f>
        <v>570</v>
      </c>
      <c r="F38" s="41" t="n">
        <f aca="false">F37/2</f>
        <v>69</v>
      </c>
      <c r="G38" s="41" t="n">
        <f aca="false">G37/2</f>
        <v>31</v>
      </c>
    </row>
    <row r="39" customFormat="false" ht="15" hidden="false" customHeight="true" outlineLevel="0" collapsed="false">
      <c r="A39" s="1" t="s">
        <v>238</v>
      </c>
      <c r="D39" s="39" t="n">
        <f aca="false">12.25-D38</f>
        <v>2.27</v>
      </c>
    </row>
    <row r="41" customFormat="false" ht="15" hidden="false" customHeight="true" outlineLevel="0" collapsed="false">
      <c r="A41" s="33" t="s">
        <v>261</v>
      </c>
      <c r="B41" s="33"/>
      <c r="C41" s="33"/>
      <c r="D41" s="33"/>
      <c r="E41" s="33"/>
      <c r="F41" s="33"/>
      <c r="G41" s="33"/>
    </row>
    <row r="42" customFormat="false" ht="15" hidden="false" customHeight="true" outlineLevel="0" collapsed="false">
      <c r="A42" s="27" t="s">
        <v>50</v>
      </c>
      <c r="B42" s="27" t="s">
        <v>174</v>
      </c>
      <c r="C42" s="27" t="s">
        <v>175</v>
      </c>
      <c r="D42" s="27" t="s">
        <v>4</v>
      </c>
      <c r="E42" s="27" t="s">
        <v>5</v>
      </c>
      <c r="F42" s="27" t="s">
        <v>6</v>
      </c>
      <c r="G42" s="27" t="s">
        <v>7</v>
      </c>
    </row>
    <row r="43" customFormat="false" ht="15" hidden="false" customHeight="true" outlineLevel="0" collapsed="false">
      <c r="A43" s="29" t="s">
        <v>232</v>
      </c>
      <c r="B43" s="29" t="s">
        <v>233</v>
      </c>
      <c r="C43" s="30" t="n">
        <v>13.49</v>
      </c>
      <c r="D43" s="30" t="n">
        <f aca="false">C43/2</f>
        <v>6.745</v>
      </c>
      <c r="E43" s="29" t="n">
        <v>270</v>
      </c>
      <c r="F43" s="29" t="n">
        <v>1</v>
      </c>
      <c r="G43" s="29" t="n">
        <v>23</v>
      </c>
    </row>
    <row r="44" customFormat="false" ht="15" hidden="false" customHeight="true" outlineLevel="0" collapsed="false">
      <c r="A44" s="29" t="s">
        <v>243</v>
      </c>
      <c r="B44" s="29" t="s">
        <v>244</v>
      </c>
      <c r="C44" s="30" t="n">
        <v>7.29</v>
      </c>
      <c r="D44" s="30" t="n">
        <f aca="false">C44/6</f>
        <v>1.215</v>
      </c>
      <c r="E44" s="29" t="n">
        <v>200</v>
      </c>
      <c r="F44" s="29" t="n">
        <v>43</v>
      </c>
      <c r="G44" s="29" t="n">
        <v>5</v>
      </c>
    </row>
    <row r="45" customFormat="false" ht="15" hidden="false" customHeight="true" outlineLevel="0" collapsed="false">
      <c r="A45" s="29" t="s">
        <v>236</v>
      </c>
      <c r="B45" s="29" t="s">
        <v>237</v>
      </c>
      <c r="C45" s="30" t="n">
        <v>3.49</v>
      </c>
      <c r="D45" s="30" t="n">
        <f aca="false">C45</f>
        <v>3.49</v>
      </c>
      <c r="E45" s="29" t="n">
        <v>75</v>
      </c>
      <c r="F45" s="29" t="n">
        <v>12</v>
      </c>
      <c r="G45" s="29" t="n">
        <v>9</v>
      </c>
    </row>
    <row r="46" customFormat="false" ht="15" hidden="false" customHeight="true" outlineLevel="0" collapsed="false">
      <c r="A46" s="34" t="s">
        <v>184</v>
      </c>
      <c r="B46" s="35"/>
      <c r="C46" s="35"/>
      <c r="D46" s="36" t="n">
        <f aca="false">SUM(D43:D45)</f>
        <v>11.45</v>
      </c>
      <c r="E46" s="34" t="n">
        <f aca="false">SUM(E43:E45)</f>
        <v>545</v>
      </c>
      <c r="F46" s="34" t="n">
        <f aca="false">SUM(F43:F45)</f>
        <v>56</v>
      </c>
      <c r="G46" s="34" t="n">
        <f aca="false">SUM(G43:G45)</f>
        <v>37</v>
      </c>
    </row>
    <row r="47" customFormat="false" ht="15" hidden="false" customHeight="true" outlineLevel="0" collapsed="false">
      <c r="A47" s="1" t="s">
        <v>238</v>
      </c>
      <c r="D47" s="39" t="n">
        <f aca="false">12.25-D46</f>
        <v>0.800000000000001</v>
      </c>
    </row>
  </sheetData>
  <mergeCells count="7">
    <mergeCell ref="A1:G1"/>
    <mergeCell ref="A2:G2"/>
    <mergeCell ref="A4:G4"/>
    <mergeCell ref="A12:G12"/>
    <mergeCell ref="A20:G20"/>
    <mergeCell ref="A32:G32"/>
    <mergeCell ref="A41:G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22"/>
    <col collapsed="false" customWidth="true" hidden="false" outlineLevel="0" max="3" min="3" style="1" width="12"/>
    <col collapsed="false" customWidth="true" hidden="false" outlineLevel="0" max="5" min="4" style="1" width="10"/>
    <col collapsed="false" customWidth="true" hidden="false" outlineLevel="0" max="7" min="6" style="1" width="12"/>
  </cols>
  <sheetData>
    <row r="1" customFormat="false" ht="17.25" hidden="false" customHeight="true" outlineLevel="0" collapsed="false">
      <c r="A1" s="25" t="s">
        <v>262</v>
      </c>
      <c r="B1" s="25"/>
      <c r="C1" s="25"/>
      <c r="D1" s="25"/>
      <c r="E1" s="25"/>
      <c r="F1" s="25"/>
      <c r="G1" s="25"/>
    </row>
    <row r="3" customFormat="false" ht="15" hidden="false" customHeight="true" outlineLevel="0" collapsed="false">
      <c r="A3" s="33" t="s">
        <v>263</v>
      </c>
      <c r="B3" s="33"/>
      <c r="C3" s="33"/>
      <c r="D3" s="33"/>
      <c r="E3" s="33"/>
      <c r="F3" s="33"/>
      <c r="G3" s="33"/>
    </row>
    <row r="4" customFormat="false" ht="15" hidden="false" customHeight="true" outlineLevel="0" collapsed="false">
      <c r="A4" s="27" t="s">
        <v>50</v>
      </c>
      <c r="B4" s="27" t="s">
        <v>174</v>
      </c>
      <c r="C4" s="27" t="s">
        <v>175</v>
      </c>
      <c r="D4" s="27" t="s">
        <v>4</v>
      </c>
      <c r="E4" s="27" t="s">
        <v>5</v>
      </c>
      <c r="F4" s="27" t="s">
        <v>6</v>
      </c>
      <c r="G4" s="27" t="s">
        <v>7</v>
      </c>
    </row>
    <row r="5" customFormat="false" ht="15" hidden="false" customHeight="true" outlineLevel="0" collapsed="false">
      <c r="A5" s="29" t="s">
        <v>152</v>
      </c>
      <c r="B5" s="29" t="s">
        <v>264</v>
      </c>
      <c r="C5" s="30" t="n">
        <v>12</v>
      </c>
      <c r="D5" s="30" t="n">
        <f aca="false">C5/34</f>
        <v>0.352941176470588</v>
      </c>
      <c r="E5" s="29" t="n">
        <v>0</v>
      </c>
      <c r="F5" s="29" t="n">
        <v>0</v>
      </c>
      <c r="G5" s="29" t="n">
        <v>0</v>
      </c>
    </row>
    <row r="6" customFormat="false" ht="15" hidden="false" customHeight="true" outlineLevel="0" collapsed="false">
      <c r="A6" s="29" t="s">
        <v>156</v>
      </c>
      <c r="B6" s="29" t="s">
        <v>157</v>
      </c>
      <c r="C6" s="30" t="n">
        <v>5</v>
      </c>
      <c r="D6" s="30" t="n">
        <f aca="false">C6/4</f>
        <v>1.25</v>
      </c>
      <c r="E6" s="29" t="n">
        <v>220</v>
      </c>
      <c r="F6" s="29" t="n">
        <v>25</v>
      </c>
      <c r="G6" s="29" t="n">
        <v>4</v>
      </c>
    </row>
    <row r="7" customFormat="false" ht="15" hidden="false" customHeight="true" outlineLevel="0" collapsed="false">
      <c r="A7" s="34" t="s">
        <v>184</v>
      </c>
      <c r="B7" s="35"/>
      <c r="C7" s="35"/>
      <c r="D7" s="36" t="n">
        <f aca="false">SUM(D5:D6)</f>
        <v>1.60294117647059</v>
      </c>
      <c r="E7" s="34" t="n">
        <f aca="false">SUM(E5:E6)</f>
        <v>220</v>
      </c>
      <c r="F7" s="34" t="n">
        <f aca="false">SUM(F5:F6)</f>
        <v>25</v>
      </c>
      <c r="G7" s="34" t="n">
        <f aca="false">SUM(G5:G6)</f>
        <v>4</v>
      </c>
    </row>
    <row r="9" customFormat="false" ht="15" hidden="false" customHeight="true" outlineLevel="0" collapsed="false">
      <c r="A9" s="33" t="s">
        <v>265</v>
      </c>
      <c r="B9" s="33"/>
      <c r="C9" s="33"/>
      <c r="D9" s="33"/>
      <c r="E9" s="33"/>
      <c r="F9" s="33"/>
      <c r="G9" s="33"/>
    </row>
    <row r="10" customFormat="false" ht="15" hidden="false" customHeight="true" outlineLevel="0" collapsed="false">
      <c r="A10" s="27" t="s">
        <v>50</v>
      </c>
      <c r="B10" s="27" t="s">
        <v>174</v>
      </c>
      <c r="C10" s="27" t="s">
        <v>175</v>
      </c>
      <c r="D10" s="27" t="s">
        <v>4</v>
      </c>
      <c r="E10" s="27" t="s">
        <v>5</v>
      </c>
      <c r="F10" s="27" t="s">
        <v>6</v>
      </c>
      <c r="G10" s="27" t="s">
        <v>7</v>
      </c>
    </row>
    <row r="11" customFormat="false" ht="15" hidden="false" customHeight="true" outlineLevel="0" collapsed="false">
      <c r="A11" s="29" t="s">
        <v>159</v>
      </c>
      <c r="B11" s="29" t="s">
        <v>266</v>
      </c>
      <c r="C11" s="30" t="n">
        <v>2.99</v>
      </c>
      <c r="D11" s="30" t="n">
        <f aca="false">C11*0.5</f>
        <v>1.495</v>
      </c>
      <c r="E11" s="29" t="n">
        <v>95</v>
      </c>
      <c r="F11" s="29" t="n">
        <v>25</v>
      </c>
      <c r="G11" s="29" t="n">
        <v>0</v>
      </c>
    </row>
    <row r="12" customFormat="false" ht="15" hidden="false" customHeight="true" outlineLevel="0" collapsed="false">
      <c r="A12" s="29" t="s">
        <v>161</v>
      </c>
      <c r="B12" s="29" t="s">
        <v>267</v>
      </c>
      <c r="C12" s="30" t="n">
        <v>13.99</v>
      </c>
      <c r="D12" s="30" t="n">
        <f aca="false">C12/25</f>
        <v>0.5596</v>
      </c>
      <c r="E12" s="29" t="n">
        <v>170</v>
      </c>
      <c r="F12" s="29" t="n">
        <v>5</v>
      </c>
      <c r="G12" s="29" t="n">
        <v>6</v>
      </c>
    </row>
    <row r="13" customFormat="false" ht="15" hidden="false" customHeight="true" outlineLevel="0" collapsed="false">
      <c r="A13" s="29" t="s">
        <v>268</v>
      </c>
      <c r="B13" s="29" t="s">
        <v>269</v>
      </c>
      <c r="C13" s="30" t="n">
        <v>2.49</v>
      </c>
      <c r="D13" s="30" t="n">
        <f aca="false">C13/10</f>
        <v>0.249</v>
      </c>
      <c r="E13" s="29" t="n">
        <v>30</v>
      </c>
      <c r="F13" s="29" t="n">
        <v>8</v>
      </c>
      <c r="G13" s="29" t="n">
        <v>0</v>
      </c>
    </row>
    <row r="14" customFormat="false" ht="15" hidden="false" customHeight="true" outlineLevel="0" collapsed="false">
      <c r="A14" s="29" t="s">
        <v>166</v>
      </c>
      <c r="B14" s="29" t="s">
        <v>270</v>
      </c>
      <c r="C14" s="30" t="n">
        <v>6.49</v>
      </c>
      <c r="D14" s="30" t="n">
        <f aca="false">C14*1.25/4</f>
        <v>2.028125</v>
      </c>
      <c r="E14" s="29" t="n">
        <v>40</v>
      </c>
      <c r="F14" s="29" t="n">
        <v>10</v>
      </c>
      <c r="G14" s="29" t="n">
        <v>0</v>
      </c>
    </row>
    <row r="15" customFormat="false" ht="15" hidden="false" customHeight="true" outlineLevel="0" collapsed="false">
      <c r="A15" s="29" t="s">
        <v>271</v>
      </c>
      <c r="B15" s="29" t="s">
        <v>272</v>
      </c>
      <c r="C15" s="30" t="n">
        <v>4.59</v>
      </c>
      <c r="D15" s="30" t="n">
        <f aca="false">C15/16</f>
        <v>0.286875</v>
      </c>
      <c r="E15" s="29" t="n">
        <v>170</v>
      </c>
      <c r="F15" s="29" t="n">
        <v>5</v>
      </c>
      <c r="G15" s="29" t="n">
        <v>7</v>
      </c>
    </row>
    <row r="16" customFormat="false" ht="15" hidden="false" customHeight="true" outlineLevel="0" collapsed="false">
      <c r="A16" s="34" t="s">
        <v>184</v>
      </c>
      <c r="B16" s="35"/>
      <c r="C16" s="35"/>
      <c r="D16" s="36" t="n">
        <f aca="false">SUM(D11:D15)</f>
        <v>4.6186</v>
      </c>
      <c r="E16" s="34" t="n">
        <f aca="false">SUM(E11:E15)</f>
        <v>505</v>
      </c>
      <c r="F16" s="34" t="n">
        <f aca="false">SUM(F11:F15)</f>
        <v>53</v>
      </c>
      <c r="G16" s="34" t="n">
        <f aca="false">SUM(G11:G15)</f>
        <v>13</v>
      </c>
    </row>
    <row r="18" customFormat="false" ht="15" hidden="false" customHeight="true" outlineLevel="0" collapsed="false">
      <c r="A18" s="43" t="s">
        <v>273</v>
      </c>
      <c r="B18" s="43"/>
      <c r="C18" s="43"/>
      <c r="D18" s="44" t="n">
        <f aca="false">D7+D16</f>
        <v>6.22154117647059</v>
      </c>
      <c r="E18" s="45" t="n">
        <f aca="false">E7+E16</f>
        <v>725</v>
      </c>
      <c r="F18" s="45" t="n">
        <f aca="false">F7+F16</f>
        <v>78</v>
      </c>
      <c r="G18" s="45" t="n">
        <f aca="false">G7+G16</f>
        <v>17</v>
      </c>
    </row>
  </sheetData>
  <mergeCells count="4">
    <mergeCell ref="A1:G1"/>
    <mergeCell ref="A3:G3"/>
    <mergeCell ref="A9:G9"/>
    <mergeCell ref="A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2026-01-14T03:49:21Z</dcterms:created>
  <dc:creator>openpyxl</dc:creator>
  <dc:description/>
  <dc:language>en-US</dc:language>
  <cp:lastModifiedBy/>
  <dcterms:modified xsi:type="dcterms:W3CDTF">2026-01-14T17:59:15Z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